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127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<sst xmlns="http://schemas.openxmlformats.org/spreadsheetml/2006/main" count="4190" uniqueCount="973">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</sst>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49" fontId="66" fillId="4" borderId="54" xfId="75" applyNumberFormat="1" applyFont="1" applyFill="1" applyBorder="1" applyAlignment="1" applyProtection="1">
      <alignment/>
      <protection locked="0"/>
    </xf>
    <xf numFmtId="0" fontId="23" fillId="0" borderId="0" xfId="75" applyAlignment="1" applyProtection="1">
      <alignment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24" sqref="B24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44561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44617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44617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712" t="s">
        <v>969</v>
      </c>
    </row>
    <row r="24" spans="1:2" ht="15.75">
      <c r="A24" s="10" t="s">
        <v>892</v>
      </c>
      <c r="B24" s="713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0.15430520034100598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0.009238228914125303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0.009402760220956208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0.004659884232341999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1.1426319936958236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1.7277291785289093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1.7277291785289093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0.77114067325776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0.004865676277240023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0.08133877286858437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0.03019913925158655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0.3286254397587609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0.9825018076644974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0.49558684076154347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4405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0.03747182170048063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0.5968965517241379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22.24109378008858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156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173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86354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45840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45840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552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132919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2645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24100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28694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55441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23784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23784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20627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44411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282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282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100134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233053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10439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10439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47773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-284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-284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1086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802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117555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14127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112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38315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52564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3241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1736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57541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50945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788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4195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3733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440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224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56152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1805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57957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233053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32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1211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788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423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70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856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3380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3319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779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136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4234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7614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1086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7614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1086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1086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1086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8700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6975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63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7038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1267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395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1662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8700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8700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8700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7750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-22800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-476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-1643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-167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-36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-17372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-1422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-20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1028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-17869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10775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-7500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29030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-1237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-109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-3101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-137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24446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-426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708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282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282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10240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10240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199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199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10439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10439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163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163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1086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-199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-199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1050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1050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-248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-248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-248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-248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116469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116469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1086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117555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117555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6266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648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50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1029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10066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90770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18880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18880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6234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25114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37767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163717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5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7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6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18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12166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8073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20257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17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17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18880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18880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6234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25114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25131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6271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655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1029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10067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102936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45840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158843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6271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655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1029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10067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102936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45840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158843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6266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644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49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718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9750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15983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25733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5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155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161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599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760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17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17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17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6266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649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33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873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9894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16582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26476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6266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649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33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873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9894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16582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26476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5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6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6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156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173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86354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45840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132367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552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2645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2645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24100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28694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55441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55993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2645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2645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24100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28694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55441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55441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552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552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14127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14127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38315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122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52564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1736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50945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50945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788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788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4194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3733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440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440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12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224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56152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110452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50945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50945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788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788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4194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3733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440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440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12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224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56152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56152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14127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14127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38315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122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52564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1736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54300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3109704.75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609876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3719580.75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16309767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7474008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23783775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16309767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7474008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23783775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76" sqref="G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5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</v>
      </c>
      <c r="D15" s="187">
        <v>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</v>
      </c>
      <c r="D16" s="187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156</v>
      </c>
      <c r="D19" s="187">
        <v>311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173</v>
      </c>
      <c r="D20" s="567">
        <f>SUM(D12:D19)</f>
        <v>316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86354</v>
      </c>
      <c r="D21" s="464">
        <v>74787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10439</v>
      </c>
      <c r="H22" s="583">
        <f>SUM(H23:H25)</f>
        <v>10240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10439</v>
      </c>
      <c r="H23" s="187">
        <v>10240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47773</v>
      </c>
      <c r="H26" s="567">
        <f>H20+H21+H22</f>
        <v>47574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-284</v>
      </c>
      <c r="H28" s="565">
        <f>SUM(H29:H31)</f>
        <v>-248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-284</v>
      </c>
      <c r="H30" s="187">
        <v>-248</v>
      </c>
      <c r="M30" s="92"/>
    </row>
    <row r="31" spans="1:8" ht="15.75">
      <c r="A31" s="84" t="s">
        <v>91</v>
      </c>
      <c r="B31" s="86" t="s">
        <v>92</v>
      </c>
      <c r="C31" s="188">
        <v>45840</v>
      </c>
      <c r="D31" s="187">
        <v>37767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1086</v>
      </c>
      <c r="H32" s="187">
        <v>163</v>
      </c>
      <c r="M32" s="92"/>
    </row>
    <row r="33" spans="1:8" ht="15.75">
      <c r="A33" s="469" t="s">
        <v>99</v>
      </c>
      <c r="B33" s="91" t="s">
        <v>100</v>
      </c>
      <c r="C33" s="566">
        <f>C31+C32</f>
        <v>45840</v>
      </c>
      <c r="D33" s="567">
        <f>D31+D32</f>
        <v>37767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802</v>
      </c>
      <c r="H34" s="567">
        <f>H28+H32+H33</f>
        <v>-85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18880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>
        <v>18880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117555</v>
      </c>
      <c r="H37" s="569">
        <f>H26+H18+H34</f>
        <v>116469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>
        <v>6234</v>
      </c>
      <c r="E45" s="197" t="s">
        <v>135</v>
      </c>
      <c r="F45" s="87" t="s">
        <v>136</v>
      </c>
      <c r="G45" s="188">
        <v>14127</v>
      </c>
      <c r="H45" s="187">
        <v>14928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25114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112</v>
      </c>
      <c r="H47" s="187">
        <v>162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38315</v>
      </c>
      <c r="H48" s="187">
        <v>38127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10</v>
      </c>
      <c r="H49" s="187">
        <v>10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52564</v>
      </c>
      <c r="H50" s="565">
        <f>SUM(H44:H49)</f>
        <v>53227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3241</v>
      </c>
      <c r="H53" s="187">
        <v>4111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1736</v>
      </c>
      <c r="H54" s="187">
        <v>1736</v>
      </c>
    </row>
    <row r="55" spans="1:8" ht="15.75">
      <c r="A55" s="94" t="s">
        <v>166</v>
      </c>
      <c r="B55" s="90" t="s">
        <v>167</v>
      </c>
      <c r="C55" s="465">
        <v>552</v>
      </c>
      <c r="D55" s="466">
        <v>552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132919</v>
      </c>
      <c r="D56" s="571">
        <f>D20+D21+D22+D28+D33+D46+D52+D54+D55</f>
        <v>138536</v>
      </c>
      <c r="E56" s="94" t="s">
        <v>825</v>
      </c>
      <c r="F56" s="93" t="s">
        <v>172</v>
      </c>
      <c r="G56" s="568">
        <f>G50+G52+G53+G54+G55</f>
        <v>57541</v>
      </c>
      <c r="H56" s="569">
        <f>H50+H52+H53+H54+H55</f>
        <v>59074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50945</v>
      </c>
      <c r="H59" s="187">
        <v>22363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788</v>
      </c>
      <c r="H60" s="187">
        <v>786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4195</v>
      </c>
      <c r="H61" s="565">
        <f>SUM(H62:H68)</f>
        <v>4582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3733</v>
      </c>
      <c r="H64" s="187">
        <v>4030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</v>
      </c>
      <c r="H66" s="187">
        <v>18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12</v>
      </c>
      <c r="H67" s="187">
        <v>14</v>
      </c>
    </row>
    <row r="68" spans="1:8" ht="15.75">
      <c r="A68" s="84" t="s">
        <v>206</v>
      </c>
      <c r="B68" s="86" t="s">
        <v>207</v>
      </c>
      <c r="C68" s="188">
        <v>2645</v>
      </c>
      <c r="D68" s="187">
        <v>2624</v>
      </c>
      <c r="E68" s="84" t="s">
        <v>212</v>
      </c>
      <c r="F68" s="87" t="s">
        <v>213</v>
      </c>
      <c r="G68" s="188">
        <v>440</v>
      </c>
      <c r="H68" s="187">
        <v>519</v>
      </c>
    </row>
    <row r="69" spans="1:8" ht="15.75">
      <c r="A69" s="84" t="s">
        <v>210</v>
      </c>
      <c r="B69" s="86" t="s">
        <v>211</v>
      </c>
      <c r="C69" s="188">
        <v>24100</v>
      </c>
      <c r="D69" s="187">
        <v>17083</v>
      </c>
      <c r="E69" s="192" t="s">
        <v>79</v>
      </c>
      <c r="F69" s="87" t="s">
        <v>216</v>
      </c>
      <c r="G69" s="188">
        <v>224</v>
      </c>
      <c r="H69" s="187">
        <v>111</v>
      </c>
    </row>
    <row r="70" spans="1:8" ht="15.75">
      <c r="A70" s="84" t="s">
        <v>214</v>
      </c>
      <c r="B70" s="86" t="s">
        <v>215</v>
      </c>
      <c r="C70" s="188">
        <v>28694</v>
      </c>
      <c r="D70" s="187">
        <v>7925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56152</v>
      </c>
      <c r="H71" s="567">
        <f>H59+H60+H61+H69+H70</f>
        <v>27842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</v>
      </c>
      <c r="D73" s="187">
        <v>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>
        <v>1805</v>
      </c>
      <c r="H75" s="466">
        <v>2246</v>
      </c>
    </row>
    <row r="76" spans="1:8" ht="15.75">
      <c r="A76" s="469" t="s">
        <v>77</v>
      </c>
      <c r="B76" s="90" t="s">
        <v>232</v>
      </c>
      <c r="C76" s="566">
        <f>SUM(C68:C75)</f>
        <v>55441</v>
      </c>
      <c r="D76" s="567">
        <f>SUM(D68:D75)</f>
        <v>27634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23784</v>
      </c>
      <c r="D79" s="565">
        <f>SUM(D80:D82)</f>
        <v>16512</v>
      </c>
      <c r="E79" s="196" t="s">
        <v>824</v>
      </c>
      <c r="F79" s="93" t="s">
        <v>241</v>
      </c>
      <c r="G79" s="568">
        <f>G71+G73+G75+G77</f>
        <v>57957</v>
      </c>
      <c r="H79" s="569">
        <f>H71+H73+H75+H77</f>
        <v>30088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23784</v>
      </c>
      <c r="D82" s="187">
        <v>16512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20627</v>
      </c>
      <c r="D84" s="187">
        <v>22241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44411</v>
      </c>
      <c r="D85" s="567">
        <f>D84+D83+D79</f>
        <v>38753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282</v>
      </c>
      <c r="D88" s="187">
        <v>708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282</v>
      </c>
      <c r="D92" s="567">
        <f>SUM(D88:D91)</f>
        <v>708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100134</v>
      </c>
      <c r="D94" s="571">
        <f>D65+D76+D85+D92+D93</f>
        <v>67095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233053</v>
      </c>
      <c r="D95" s="573">
        <f>D94+D56</f>
        <v>205631</v>
      </c>
      <c r="E95" s="220" t="s">
        <v>915</v>
      </c>
      <c r="F95" s="476" t="s">
        <v>268</v>
      </c>
      <c r="G95" s="572">
        <f>G37+G40+G56+G79</f>
        <v>233053</v>
      </c>
      <c r="H95" s="573">
        <f>H37+H40+H56+H79</f>
        <v>205631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6">
        <f>pdeReportingDate</f>
        <v>44617</v>
      </c>
      <c r="C98" s="666"/>
      <c r="D98" s="666"/>
      <c r="E98" s="666"/>
      <c r="F98" s="666"/>
      <c r="G98" s="666"/>
      <c r="H98" s="666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7" t="str">
        <f>authorName</f>
        <v>Сателит Х АД </v>
      </c>
      <c r="C100" s="667"/>
      <c r="D100" s="667"/>
      <c r="E100" s="667"/>
      <c r="F100" s="667"/>
      <c r="G100" s="667"/>
      <c r="H100" s="667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68"/>
      <c r="C102" s="668"/>
      <c r="D102" s="668"/>
      <c r="E102" s="668"/>
      <c r="F102" s="668"/>
      <c r="G102" s="668"/>
      <c r="H102" s="668"/>
    </row>
    <row r="103" spans="1:13" ht="21.75" customHeight="1">
      <c r="A103" s="660"/>
      <c r="B103" s="665" t="s">
        <v>951</v>
      </c>
      <c r="C103" s="665"/>
      <c r="D103" s="665"/>
      <c r="E103" s="665"/>
      <c r="M103" s="92"/>
    </row>
    <row r="104" spans="1:5" ht="21.75" customHeight="1">
      <c r="A104" s="660"/>
      <c r="B104" s="665" t="s">
        <v>951</v>
      </c>
      <c r="C104" s="665"/>
      <c r="D104" s="665"/>
      <c r="E104" s="665"/>
    </row>
    <row r="105" spans="1:13" ht="21.75" customHeight="1">
      <c r="A105" s="660"/>
      <c r="B105" s="665" t="s">
        <v>951</v>
      </c>
      <c r="C105" s="665"/>
      <c r="D105" s="665"/>
      <c r="E105" s="665"/>
      <c r="M105" s="92"/>
    </row>
    <row r="106" spans="1:5" ht="21.75" customHeight="1">
      <c r="A106" s="660"/>
      <c r="B106" s="665" t="s">
        <v>951</v>
      </c>
      <c r="C106" s="665"/>
      <c r="D106" s="665"/>
      <c r="E106" s="665"/>
    </row>
    <row r="107" spans="1:13" ht="21.75" customHeight="1">
      <c r="A107" s="660"/>
      <c r="B107" s="665"/>
      <c r="C107" s="665"/>
      <c r="D107" s="665"/>
      <c r="E107" s="665"/>
      <c r="M107" s="92"/>
    </row>
    <row r="108" spans="1:5" ht="21.75" customHeight="1">
      <c r="A108" s="660"/>
      <c r="B108" s="665"/>
      <c r="C108" s="665"/>
      <c r="D108" s="665"/>
      <c r="E108" s="665"/>
    </row>
    <row r="109" spans="1:13" ht="21.75" customHeight="1">
      <c r="A109" s="660"/>
      <c r="B109" s="665"/>
      <c r="C109" s="665"/>
      <c r="D109" s="665"/>
      <c r="E109" s="665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27" sqref="H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32</v>
      </c>
      <c r="D12" s="308">
        <v>44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1211</v>
      </c>
      <c r="D13" s="308">
        <v>1726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788</v>
      </c>
      <c r="D14" s="308">
        <v>782</v>
      </c>
      <c r="E14" s="236" t="s">
        <v>285</v>
      </c>
      <c r="F14" s="231" t="s">
        <v>286</v>
      </c>
      <c r="G14" s="307">
        <v>6975</v>
      </c>
      <c r="H14" s="308">
        <v>7242</v>
      </c>
    </row>
    <row r="15" spans="1:8" ht="15.75">
      <c r="A15" s="185" t="s">
        <v>287</v>
      </c>
      <c r="B15" s="181" t="s">
        <v>288</v>
      </c>
      <c r="C15" s="307">
        <v>423</v>
      </c>
      <c r="D15" s="308">
        <v>407</v>
      </c>
      <c r="E15" s="236" t="s">
        <v>79</v>
      </c>
      <c r="F15" s="231" t="s">
        <v>289</v>
      </c>
      <c r="G15" s="307">
        <v>63</v>
      </c>
      <c r="H15" s="308">
        <v>123</v>
      </c>
    </row>
    <row r="16" spans="1:8" ht="15.75">
      <c r="A16" s="185" t="s">
        <v>290</v>
      </c>
      <c r="B16" s="181" t="s">
        <v>291</v>
      </c>
      <c r="C16" s="307">
        <v>70</v>
      </c>
      <c r="D16" s="308">
        <v>64</v>
      </c>
      <c r="E16" s="227" t="s">
        <v>52</v>
      </c>
      <c r="F16" s="255" t="s">
        <v>292</v>
      </c>
      <c r="G16" s="597">
        <f>SUM(G12:G15)</f>
        <v>7038</v>
      </c>
      <c r="H16" s="598">
        <f>SUM(H12:H15)</f>
        <v>7365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856</v>
      </c>
      <c r="D19" s="308">
        <v>544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3380</v>
      </c>
      <c r="D22" s="598">
        <f>SUM(D12:D18)+D19</f>
        <v>3567</v>
      </c>
      <c r="E22" s="185" t="s">
        <v>309</v>
      </c>
      <c r="F22" s="228" t="s">
        <v>310</v>
      </c>
      <c r="G22" s="307">
        <v>1267</v>
      </c>
      <c r="H22" s="308">
        <v>1610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395</v>
      </c>
      <c r="H24" s="308">
        <v>776</v>
      </c>
    </row>
    <row r="25" spans="1:8" ht="31.5">
      <c r="A25" s="185" t="s">
        <v>316</v>
      </c>
      <c r="B25" s="228" t="s">
        <v>317</v>
      </c>
      <c r="C25" s="307">
        <v>3319</v>
      </c>
      <c r="D25" s="308">
        <v>2095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779</v>
      </c>
      <c r="D26" s="308">
        <v>2453</v>
      </c>
      <c r="E26" s="185" t="s">
        <v>322</v>
      </c>
      <c r="F26" s="228" t="s">
        <v>323</v>
      </c>
      <c r="G26" s="307"/>
      <c r="H26" s="308">
        <v>65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1662</v>
      </c>
      <c r="H27" s="598">
        <f>SUM(H22:H26)</f>
        <v>2451</v>
      </c>
    </row>
    <row r="28" spans="1:8" ht="15.75">
      <c r="A28" s="185" t="s">
        <v>79</v>
      </c>
      <c r="B28" s="228" t="s">
        <v>327</v>
      </c>
      <c r="C28" s="307">
        <v>136</v>
      </c>
      <c r="D28" s="308">
        <v>70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4234</v>
      </c>
      <c r="D29" s="598">
        <f>SUM(D25:D28)</f>
        <v>4618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7614</v>
      </c>
      <c r="D31" s="604">
        <f>D29+D22</f>
        <v>8185</v>
      </c>
      <c r="E31" s="242" t="s">
        <v>800</v>
      </c>
      <c r="F31" s="257" t="s">
        <v>331</v>
      </c>
      <c r="G31" s="244">
        <f>G16+G18+G27</f>
        <v>8700</v>
      </c>
      <c r="H31" s="245">
        <f>H16+H18+H27</f>
        <v>9816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1086</v>
      </c>
      <c r="D33" s="235">
        <f>IF((H31-D31)&gt;0,H31-D31,0)</f>
        <v>1631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7614</v>
      </c>
      <c r="D36" s="606">
        <f>D31-D34+D35</f>
        <v>8185</v>
      </c>
      <c r="E36" s="253" t="s">
        <v>346</v>
      </c>
      <c r="F36" s="247" t="s">
        <v>347</v>
      </c>
      <c r="G36" s="258">
        <f>G35-G34+G31</f>
        <v>8700</v>
      </c>
      <c r="H36" s="259">
        <f>H35-H34+H31</f>
        <v>9816</v>
      </c>
    </row>
    <row r="37" spans="1:8" ht="15.75">
      <c r="A37" s="252" t="s">
        <v>348</v>
      </c>
      <c r="B37" s="222" t="s">
        <v>349</v>
      </c>
      <c r="C37" s="603">
        <f>IF((G36-C36)&gt;0,G36-C36,0)</f>
        <v>1086</v>
      </c>
      <c r="D37" s="604">
        <f>IF((H36-D36)&gt;0,H36-D36,0)</f>
        <v>1631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1086</v>
      </c>
      <c r="D42" s="235">
        <f>+IF((H36-D36-D38)&gt;0,H36-D36-D38,0)</f>
        <v>1631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1086</v>
      </c>
      <c r="D44" s="259">
        <f>IF(H42=0,IF(D42-D43&gt;0,D42-D43+H43,0),IF(H42-H43&lt;0,H43-H42+D42,0))</f>
        <v>1631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8700</v>
      </c>
      <c r="D45" s="600">
        <f>D36+D38+D42</f>
        <v>9816</v>
      </c>
      <c r="E45" s="261" t="s">
        <v>373</v>
      </c>
      <c r="F45" s="263" t="s">
        <v>374</v>
      </c>
      <c r="G45" s="599">
        <f>G42+G36</f>
        <v>8700</v>
      </c>
      <c r="H45" s="600">
        <f>H42+H36</f>
        <v>9816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69" t="s">
        <v>950</v>
      </c>
      <c r="B47" s="669"/>
      <c r="C47" s="669"/>
      <c r="D47" s="669"/>
      <c r="E47" s="669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6">
        <f>pdeReportingDate</f>
        <v>44617</v>
      </c>
      <c r="C50" s="666"/>
      <c r="D50" s="666"/>
      <c r="E50" s="666"/>
      <c r="F50" s="666"/>
      <c r="G50" s="666"/>
      <c r="H50" s="666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7" t="str">
        <f>authorName</f>
        <v>Сателит Х АД </v>
      </c>
      <c r="C52" s="667"/>
      <c r="D52" s="667"/>
      <c r="E52" s="667"/>
      <c r="F52" s="667"/>
      <c r="G52" s="667"/>
      <c r="H52" s="667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68"/>
      <c r="C54" s="668"/>
      <c r="D54" s="668"/>
      <c r="E54" s="668"/>
      <c r="F54" s="668"/>
      <c r="G54" s="668"/>
      <c r="H54" s="668"/>
    </row>
    <row r="55" spans="1:8" ht="15.75" customHeight="1">
      <c r="A55" s="660"/>
      <c r="B55" s="665" t="s">
        <v>951</v>
      </c>
      <c r="C55" s="665"/>
      <c r="D55" s="665"/>
      <c r="E55" s="665"/>
      <c r="F55" s="543"/>
      <c r="G55" s="44"/>
      <c r="H55" s="41"/>
    </row>
    <row r="56" spans="1:8" ht="15.75" customHeight="1">
      <c r="A56" s="660"/>
      <c r="B56" s="665" t="s">
        <v>951</v>
      </c>
      <c r="C56" s="665"/>
      <c r="D56" s="665"/>
      <c r="E56" s="665"/>
      <c r="F56" s="543"/>
      <c r="G56" s="44"/>
      <c r="H56" s="41"/>
    </row>
    <row r="57" spans="1:8" ht="15.75" customHeight="1">
      <c r="A57" s="660"/>
      <c r="B57" s="665" t="s">
        <v>951</v>
      </c>
      <c r="C57" s="665"/>
      <c r="D57" s="665"/>
      <c r="E57" s="665"/>
      <c r="F57" s="543"/>
      <c r="G57" s="44"/>
      <c r="H57" s="41"/>
    </row>
    <row r="58" spans="1:8" ht="15.75" customHeight="1">
      <c r="A58" s="660"/>
      <c r="B58" s="665" t="s">
        <v>951</v>
      </c>
      <c r="C58" s="665"/>
      <c r="D58" s="665"/>
      <c r="E58" s="665"/>
      <c r="F58" s="543"/>
      <c r="G58" s="44"/>
      <c r="H58" s="41"/>
    </row>
    <row r="59" spans="1:8" ht="15.75">
      <c r="A59" s="660"/>
      <c r="B59" s="665"/>
      <c r="C59" s="665"/>
      <c r="D59" s="665"/>
      <c r="E59" s="665"/>
      <c r="F59" s="543"/>
      <c r="G59" s="44"/>
      <c r="H59" s="41"/>
    </row>
    <row r="60" spans="1:8" ht="15.75">
      <c r="A60" s="660"/>
      <c r="B60" s="665"/>
      <c r="C60" s="665"/>
      <c r="D60" s="665"/>
      <c r="E60" s="665"/>
      <c r="F60" s="543"/>
      <c r="G60" s="44"/>
      <c r="H60" s="41"/>
    </row>
    <row r="61" spans="1:8" ht="15.75">
      <c r="A61" s="660"/>
      <c r="B61" s="665"/>
      <c r="C61" s="665"/>
      <c r="D61" s="665"/>
      <c r="E61" s="665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7750</v>
      </c>
      <c r="D11" s="187">
        <v>5822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-22800</v>
      </c>
      <c r="D12" s="187">
        <v>-28695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-476</v>
      </c>
      <c r="D14" s="187">
        <v>-455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-1643</v>
      </c>
      <c r="D15" s="187">
        <v>-1135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-167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-36</v>
      </c>
      <c r="D20" s="187">
        <v>30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-17372</v>
      </c>
      <c r="D21" s="628">
        <f>SUM(D11:D20)</f>
        <v>-24433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-1422</v>
      </c>
      <c r="D23" s="187">
        <v>-3338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7044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-20</v>
      </c>
      <c r="D25" s="187">
        <v>-4407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</v>
      </c>
      <c r="D26" s="187">
        <v>1962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1028</v>
      </c>
      <c r="D27" s="187">
        <v>105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-17869</v>
      </c>
      <c r="D28" s="187">
        <v>-22946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10775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-7500</v>
      </c>
      <c r="D33" s="628">
        <f>SUM(D23:D32)</f>
        <v>-21580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29030</v>
      </c>
      <c r="D37" s="187">
        <v>48257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-1237</v>
      </c>
      <c r="D38" s="187">
        <v>-1489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-109</v>
      </c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-3101</v>
      </c>
      <c r="D40" s="187">
        <v>-1278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-137</v>
      </c>
      <c r="D42" s="187">
        <v>-1140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24446</v>
      </c>
      <c r="D43" s="630">
        <f>SUM(D35:D42)</f>
        <v>44350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-426</v>
      </c>
      <c r="D44" s="298">
        <f>D43+D33+D21</f>
        <v>-1663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708</v>
      </c>
      <c r="D45" s="300">
        <v>2373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282</v>
      </c>
      <c r="D46" s="302">
        <f>D45+D44</f>
        <v>710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282</v>
      </c>
      <c r="D47" s="289">
        <v>710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0" t="s">
        <v>946</v>
      </c>
      <c r="B51" s="670"/>
      <c r="C51" s="670"/>
      <c r="D51" s="670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6">
        <f>pdeReportingDate</f>
        <v>44617</v>
      </c>
      <c r="C54" s="666"/>
      <c r="D54" s="666"/>
      <c r="E54" s="666"/>
      <c r="F54" s="661"/>
      <c r="G54" s="661"/>
      <c r="H54" s="661"/>
      <c r="M54" s="92"/>
    </row>
    <row r="55" spans="1:13" s="41" customFormat="1" ht="15.75">
      <c r="A55" s="658"/>
      <c r="B55" s="666"/>
      <c r="C55" s="666"/>
      <c r="D55" s="666"/>
      <c r="E55" s="666"/>
      <c r="F55" s="51"/>
      <c r="G55" s="51"/>
      <c r="H55" s="51"/>
      <c r="M55" s="92"/>
    </row>
    <row r="56" spans="1:8" s="41" customFormat="1" ht="15.75">
      <c r="A56" s="659" t="s">
        <v>8</v>
      </c>
      <c r="B56" s="667" t="str">
        <f>authorName</f>
        <v>Сателит Х АД </v>
      </c>
      <c r="C56" s="667"/>
      <c r="D56" s="667"/>
      <c r="E56" s="667"/>
      <c r="F56" s="75"/>
      <c r="G56" s="75"/>
      <c r="H56" s="75"/>
    </row>
    <row r="57" spans="1:8" s="41" customFormat="1" ht="15.75">
      <c r="A57" s="659"/>
      <c r="B57" s="667"/>
      <c r="C57" s="667"/>
      <c r="D57" s="667"/>
      <c r="E57" s="667"/>
      <c r="F57" s="75"/>
      <c r="G57" s="75"/>
      <c r="H57" s="75"/>
    </row>
    <row r="58" spans="1:8" s="41" customFormat="1" ht="15.75">
      <c r="A58" s="659" t="s">
        <v>894</v>
      </c>
      <c r="B58" s="667"/>
      <c r="C58" s="667"/>
      <c r="D58" s="667"/>
      <c r="E58" s="667"/>
      <c r="F58" s="75"/>
      <c r="G58" s="75"/>
      <c r="H58" s="75"/>
    </row>
    <row r="59" spans="1:8" s="182" customFormat="1" ht="15.75">
      <c r="A59" s="660"/>
      <c r="B59" s="665" t="s">
        <v>951</v>
      </c>
      <c r="C59" s="665"/>
      <c r="D59" s="665"/>
      <c r="E59" s="665"/>
      <c r="F59" s="543"/>
      <c r="G59" s="44"/>
      <c r="H59" s="41"/>
    </row>
    <row r="60" spans="1:8" ht="15.75">
      <c r="A60" s="660"/>
      <c r="B60" s="665" t="s">
        <v>951</v>
      </c>
      <c r="C60" s="665"/>
      <c r="D60" s="665"/>
      <c r="E60" s="665"/>
      <c r="F60" s="543"/>
      <c r="G60" s="44"/>
      <c r="H60" s="41"/>
    </row>
    <row r="61" spans="1:8" ht="15.75">
      <c r="A61" s="660"/>
      <c r="B61" s="665" t="s">
        <v>951</v>
      </c>
      <c r="C61" s="665"/>
      <c r="D61" s="665"/>
      <c r="E61" s="665"/>
      <c r="F61" s="543"/>
      <c r="G61" s="44"/>
      <c r="H61" s="41"/>
    </row>
    <row r="62" spans="1:8" ht="15.75">
      <c r="A62" s="660"/>
      <c r="B62" s="665" t="s">
        <v>951</v>
      </c>
      <c r="C62" s="665"/>
      <c r="D62" s="665"/>
      <c r="E62" s="665"/>
      <c r="F62" s="543"/>
      <c r="G62" s="44"/>
      <c r="H62" s="41"/>
    </row>
    <row r="63" spans="1:8" ht="15.75">
      <c r="A63" s="660"/>
      <c r="B63" s="665"/>
      <c r="C63" s="665"/>
      <c r="D63" s="665"/>
      <c r="E63" s="665"/>
      <c r="F63" s="543"/>
      <c r="G63" s="44"/>
      <c r="H63" s="41"/>
    </row>
    <row r="64" spans="1:8" ht="15.75">
      <c r="A64" s="660"/>
      <c r="B64" s="665"/>
      <c r="C64" s="665"/>
      <c r="D64" s="665"/>
      <c r="E64" s="665"/>
      <c r="F64" s="543"/>
      <c r="G64" s="44"/>
      <c r="H64" s="41"/>
    </row>
    <row r="65" spans="1:8" ht="15.75">
      <c r="A65" s="660"/>
      <c r="B65" s="665"/>
      <c r="C65" s="665"/>
      <c r="D65" s="665"/>
      <c r="E65" s="665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5" t="s">
        <v>453</v>
      </c>
      <c r="B8" s="678" t="s">
        <v>454</v>
      </c>
      <c r="C8" s="671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1" t="s">
        <v>460</v>
      </c>
      <c r="L8" s="671" t="s">
        <v>461</v>
      </c>
      <c r="M8" s="500"/>
      <c r="N8" s="501"/>
    </row>
    <row r="9" spans="1:14" s="502" customFormat="1" ht="31.5">
      <c r="A9" s="676"/>
      <c r="B9" s="679"/>
      <c r="C9" s="672"/>
      <c r="D9" s="674" t="s">
        <v>802</v>
      </c>
      <c r="E9" s="674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2"/>
      <c r="L9" s="672"/>
      <c r="M9" s="505" t="s">
        <v>801</v>
      </c>
      <c r="N9" s="501"/>
    </row>
    <row r="10" spans="1:14" s="502" customFormat="1" ht="31.5">
      <c r="A10" s="677"/>
      <c r="B10" s="680"/>
      <c r="C10" s="673"/>
      <c r="D10" s="674"/>
      <c r="E10" s="674"/>
      <c r="F10" s="503" t="s">
        <v>462</v>
      </c>
      <c r="G10" s="503" t="s">
        <v>463</v>
      </c>
      <c r="H10" s="503" t="s">
        <v>464</v>
      </c>
      <c r="I10" s="673"/>
      <c r="J10" s="673"/>
      <c r="K10" s="673"/>
      <c r="L10" s="673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10240</v>
      </c>
      <c r="G13" s="553">
        <f>'1-Баланс'!H24</f>
        <v>0</v>
      </c>
      <c r="H13" s="554"/>
      <c r="I13" s="553">
        <f>'1-Баланс'!H29+'1-Баланс'!H32</f>
        <v>163</v>
      </c>
      <c r="J13" s="553">
        <f>'1-Баланс'!H30+'1-Баланс'!H33</f>
        <v>-248</v>
      </c>
      <c r="K13" s="554"/>
      <c r="L13" s="553">
        <f>SUM(C13:K13)</f>
        <v>116469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10240</v>
      </c>
      <c r="G17" s="622">
        <f t="shared" si="2"/>
        <v>0</v>
      </c>
      <c r="H17" s="622">
        <f t="shared" si="2"/>
        <v>0</v>
      </c>
      <c r="I17" s="622">
        <f t="shared" si="2"/>
        <v>163</v>
      </c>
      <c r="J17" s="622">
        <f t="shared" si="2"/>
        <v>-248</v>
      </c>
      <c r="K17" s="622">
        <f t="shared" si="2"/>
        <v>0</v>
      </c>
      <c r="L17" s="553">
        <f t="shared" si="1"/>
        <v>116469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1086</v>
      </c>
      <c r="J18" s="553">
        <f>+'1-Баланс'!G33</f>
        <v>0</v>
      </c>
      <c r="K18" s="554"/>
      <c r="L18" s="553">
        <f t="shared" si="1"/>
        <v>1086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199</v>
      </c>
      <c r="G19" s="159">
        <f t="shared" si="3"/>
        <v>0</v>
      </c>
      <c r="H19" s="159">
        <f t="shared" si="3"/>
        <v>0</v>
      </c>
      <c r="I19" s="159">
        <f t="shared" si="3"/>
        <v>-199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199</v>
      </c>
      <c r="G21" s="307"/>
      <c r="H21" s="307"/>
      <c r="I21" s="307">
        <v>-199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10439</v>
      </c>
      <c r="G31" s="622">
        <f t="shared" si="6"/>
        <v>0</v>
      </c>
      <c r="H31" s="622">
        <f t="shared" si="6"/>
        <v>0</v>
      </c>
      <c r="I31" s="622">
        <f t="shared" si="6"/>
        <v>1050</v>
      </c>
      <c r="J31" s="622">
        <f t="shared" si="6"/>
        <v>-248</v>
      </c>
      <c r="K31" s="622">
        <f t="shared" si="6"/>
        <v>0</v>
      </c>
      <c r="L31" s="553">
        <f t="shared" si="1"/>
        <v>117555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10439</v>
      </c>
      <c r="G34" s="556">
        <f t="shared" si="7"/>
        <v>0</v>
      </c>
      <c r="H34" s="556">
        <f t="shared" si="7"/>
        <v>0</v>
      </c>
      <c r="I34" s="556">
        <f t="shared" si="7"/>
        <v>1050</v>
      </c>
      <c r="J34" s="556">
        <f t="shared" si="7"/>
        <v>-248</v>
      </c>
      <c r="K34" s="556">
        <f t="shared" si="7"/>
        <v>0</v>
      </c>
      <c r="L34" s="620">
        <f t="shared" si="1"/>
        <v>117555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6">
        <f>pdeReportingDate</f>
        <v>44617</v>
      </c>
      <c r="C38" s="666"/>
      <c r="D38" s="666"/>
      <c r="E38" s="666"/>
      <c r="F38" s="666"/>
      <c r="G38" s="666"/>
      <c r="H38" s="666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7" t="str">
        <f>authorName</f>
        <v>Сателит Х АД </v>
      </c>
      <c r="C40" s="667"/>
      <c r="D40" s="667"/>
      <c r="E40" s="667"/>
      <c r="F40" s="667"/>
      <c r="G40" s="667"/>
      <c r="H40" s="667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68"/>
      <c r="C42" s="668"/>
      <c r="D42" s="668"/>
      <c r="E42" s="668"/>
      <c r="F42" s="668"/>
      <c r="G42" s="668"/>
      <c r="H42" s="668"/>
      <c r="M42" s="160"/>
    </row>
    <row r="43" spans="1:13" ht="15.75">
      <c r="A43" s="660"/>
      <c r="B43" s="665" t="s">
        <v>951</v>
      </c>
      <c r="C43" s="665"/>
      <c r="D43" s="665"/>
      <c r="E43" s="665"/>
      <c r="F43" s="543"/>
      <c r="G43" s="44"/>
      <c r="H43" s="41"/>
      <c r="M43" s="160"/>
    </row>
    <row r="44" spans="1:13" ht="15.75">
      <c r="A44" s="660"/>
      <c r="B44" s="665" t="s">
        <v>951</v>
      </c>
      <c r="C44" s="665"/>
      <c r="D44" s="665"/>
      <c r="E44" s="665"/>
      <c r="F44" s="543"/>
      <c r="G44" s="44"/>
      <c r="H44" s="41"/>
      <c r="M44" s="160"/>
    </row>
    <row r="45" spans="1:13" ht="15.75">
      <c r="A45" s="660"/>
      <c r="B45" s="665" t="s">
        <v>951</v>
      </c>
      <c r="C45" s="665"/>
      <c r="D45" s="665"/>
      <c r="E45" s="665"/>
      <c r="F45" s="543"/>
      <c r="G45" s="44"/>
      <c r="H45" s="41"/>
      <c r="M45" s="160"/>
    </row>
    <row r="46" spans="1:13" ht="15.75">
      <c r="A46" s="660"/>
      <c r="B46" s="665" t="s">
        <v>951</v>
      </c>
      <c r="C46" s="665"/>
      <c r="D46" s="665"/>
      <c r="E46" s="665"/>
      <c r="F46" s="543"/>
      <c r="G46" s="44"/>
      <c r="H46" s="41"/>
      <c r="M46" s="160"/>
    </row>
    <row r="47" spans="1:13" ht="15.75">
      <c r="A47" s="660"/>
      <c r="B47" s="665"/>
      <c r="C47" s="665"/>
      <c r="D47" s="665"/>
      <c r="E47" s="665"/>
      <c r="F47" s="543"/>
      <c r="G47" s="44"/>
      <c r="H47" s="41"/>
      <c r="M47" s="160"/>
    </row>
    <row r="48" spans="1:13" ht="15.75">
      <c r="A48" s="660"/>
      <c r="B48" s="665"/>
      <c r="C48" s="665"/>
      <c r="D48" s="665"/>
      <c r="E48" s="665"/>
      <c r="F48" s="543"/>
      <c r="G48" s="44"/>
      <c r="H48" s="41"/>
      <c r="M48" s="160"/>
    </row>
    <row r="49" spans="1:13" ht="15.75">
      <c r="A49" s="660"/>
      <c r="B49" s="665"/>
      <c r="C49" s="665"/>
      <c r="D49" s="665"/>
      <c r="E49" s="665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6" t="s">
        <v>453</v>
      </c>
      <c r="B7" s="687"/>
      <c r="C7" s="690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2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2" t="s">
        <v>513</v>
      </c>
      <c r="R7" s="684" t="s">
        <v>514</v>
      </c>
    </row>
    <row r="8" spans="1:18" s="119" customFormat="1" ht="66.75" customHeight="1">
      <c r="A8" s="688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3"/>
      <c r="R8" s="685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6266</v>
      </c>
      <c r="E13" s="319">
        <v>5</v>
      </c>
      <c r="F13" s="319"/>
      <c r="G13" s="320">
        <f t="shared" si="2"/>
        <v>6271</v>
      </c>
      <c r="H13" s="319"/>
      <c r="I13" s="319"/>
      <c r="J13" s="320">
        <f t="shared" si="3"/>
        <v>6271</v>
      </c>
      <c r="K13" s="319">
        <v>6266</v>
      </c>
      <c r="L13" s="319"/>
      <c r="M13" s="319"/>
      <c r="N13" s="320">
        <f t="shared" si="4"/>
        <v>6266</v>
      </c>
      <c r="O13" s="319"/>
      <c r="P13" s="319"/>
      <c r="Q13" s="320">
        <f t="shared" si="0"/>
        <v>6266</v>
      </c>
      <c r="R13" s="331">
        <f t="shared" si="1"/>
        <v>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648</v>
      </c>
      <c r="E14" s="319">
        <v>7</v>
      </c>
      <c r="F14" s="319"/>
      <c r="G14" s="320">
        <f t="shared" si="2"/>
        <v>655</v>
      </c>
      <c r="H14" s="319"/>
      <c r="I14" s="319"/>
      <c r="J14" s="320">
        <f t="shared" si="3"/>
        <v>655</v>
      </c>
      <c r="K14" s="319">
        <v>644</v>
      </c>
      <c r="L14" s="319">
        <v>5</v>
      </c>
      <c r="M14" s="319"/>
      <c r="N14" s="320">
        <f t="shared" si="4"/>
        <v>649</v>
      </c>
      <c r="O14" s="319"/>
      <c r="P14" s="319"/>
      <c r="Q14" s="320">
        <f t="shared" si="0"/>
        <v>649</v>
      </c>
      <c r="R14" s="331">
        <f t="shared" si="1"/>
        <v>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50</v>
      </c>
      <c r="E15" s="319">
        <v>6</v>
      </c>
      <c r="F15" s="319">
        <v>17</v>
      </c>
      <c r="G15" s="320">
        <f t="shared" si="2"/>
        <v>39</v>
      </c>
      <c r="H15" s="319"/>
      <c r="I15" s="319"/>
      <c r="J15" s="320">
        <f t="shared" si="3"/>
        <v>39</v>
      </c>
      <c r="K15" s="319">
        <v>49</v>
      </c>
      <c r="L15" s="319">
        <v>1</v>
      </c>
      <c r="M15" s="319">
        <v>17</v>
      </c>
      <c r="N15" s="320">
        <f t="shared" si="4"/>
        <v>33</v>
      </c>
      <c r="O15" s="319"/>
      <c r="P15" s="319"/>
      <c r="Q15" s="320">
        <f t="shared" si="0"/>
        <v>33</v>
      </c>
      <c r="R15" s="331">
        <f t="shared" si="1"/>
        <v>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1029</v>
      </c>
      <c r="E18" s="319"/>
      <c r="F18" s="319"/>
      <c r="G18" s="320">
        <f t="shared" si="2"/>
        <v>1029</v>
      </c>
      <c r="H18" s="319"/>
      <c r="I18" s="319"/>
      <c r="J18" s="320">
        <f t="shared" si="3"/>
        <v>1029</v>
      </c>
      <c r="K18" s="319">
        <v>718</v>
      </c>
      <c r="L18" s="319">
        <v>155</v>
      </c>
      <c r="M18" s="319"/>
      <c r="N18" s="320">
        <f t="shared" si="4"/>
        <v>873</v>
      </c>
      <c r="O18" s="319"/>
      <c r="P18" s="319"/>
      <c r="Q18" s="320">
        <f t="shared" si="0"/>
        <v>873</v>
      </c>
      <c r="R18" s="331">
        <f t="shared" si="1"/>
        <v>156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10066</v>
      </c>
      <c r="E19" s="321">
        <f>SUM(E11:E18)</f>
        <v>18</v>
      </c>
      <c r="F19" s="321">
        <f>SUM(F11:F18)</f>
        <v>17</v>
      </c>
      <c r="G19" s="320">
        <f t="shared" si="2"/>
        <v>10067</v>
      </c>
      <c r="H19" s="321">
        <f>SUM(H11:H18)</f>
        <v>0</v>
      </c>
      <c r="I19" s="321">
        <f>SUM(I11:I18)</f>
        <v>0</v>
      </c>
      <c r="J19" s="320">
        <f t="shared" si="3"/>
        <v>10067</v>
      </c>
      <c r="K19" s="321">
        <f>SUM(K11:K18)</f>
        <v>9750</v>
      </c>
      <c r="L19" s="321">
        <f>SUM(L11:L18)</f>
        <v>161</v>
      </c>
      <c r="M19" s="321">
        <f>SUM(M11:M18)</f>
        <v>17</v>
      </c>
      <c r="N19" s="320">
        <f t="shared" si="4"/>
        <v>9894</v>
      </c>
      <c r="O19" s="321">
        <f>SUM(O11:O18)</f>
        <v>0</v>
      </c>
      <c r="P19" s="321">
        <f>SUM(P11:P18)</f>
        <v>0</v>
      </c>
      <c r="Q19" s="320">
        <f t="shared" si="0"/>
        <v>9894</v>
      </c>
      <c r="R19" s="331">
        <f t="shared" si="1"/>
        <v>173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90770</v>
      </c>
      <c r="E20" s="319">
        <v>12166</v>
      </c>
      <c r="F20" s="319"/>
      <c r="G20" s="320">
        <f t="shared" si="2"/>
        <v>102936</v>
      </c>
      <c r="H20" s="319"/>
      <c r="I20" s="319"/>
      <c r="J20" s="320">
        <f t="shared" si="3"/>
        <v>102936</v>
      </c>
      <c r="K20" s="319">
        <v>15983</v>
      </c>
      <c r="L20" s="319">
        <v>599</v>
      </c>
      <c r="M20" s="319"/>
      <c r="N20" s="320">
        <f t="shared" si="4"/>
        <v>16582</v>
      </c>
      <c r="O20" s="319"/>
      <c r="P20" s="319"/>
      <c r="Q20" s="320">
        <f t="shared" si="0"/>
        <v>16582</v>
      </c>
      <c r="R20" s="331">
        <f t="shared" si="1"/>
        <v>86354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18880</v>
      </c>
      <c r="E29" s="326">
        <f aca="true" t="shared" si="6" ref="E29:P29">SUM(E30:E33)</f>
        <v>0</v>
      </c>
      <c r="F29" s="326">
        <f t="shared" si="6"/>
        <v>18880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>
        <v>18880</v>
      </c>
      <c r="E30" s="319"/>
      <c r="F30" s="319">
        <v>18880</v>
      </c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6234</v>
      </c>
      <c r="E39" s="319"/>
      <c r="F39" s="319">
        <v>6234</v>
      </c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25114</v>
      </c>
      <c r="E40" s="321">
        <f aca="true" t="shared" si="10" ref="E40:P40">E29+E34+E39</f>
        <v>0</v>
      </c>
      <c r="F40" s="321">
        <f t="shared" si="10"/>
        <v>25114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37767</v>
      </c>
      <c r="E41" s="319">
        <v>8073</v>
      </c>
      <c r="F41" s="319"/>
      <c r="G41" s="320">
        <f t="shared" si="2"/>
        <v>45840</v>
      </c>
      <c r="H41" s="319"/>
      <c r="I41" s="319"/>
      <c r="J41" s="320">
        <f t="shared" si="3"/>
        <v>45840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45840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163717</v>
      </c>
      <c r="E42" s="340">
        <f>E19+E20+E21+E27+E40+E41</f>
        <v>20257</v>
      </c>
      <c r="F42" s="340">
        <f aca="true" t="shared" si="11" ref="F42:R42">F19+F20+F21+F27+F40+F41</f>
        <v>25131</v>
      </c>
      <c r="G42" s="340">
        <f t="shared" si="11"/>
        <v>158843</v>
      </c>
      <c r="H42" s="340">
        <f t="shared" si="11"/>
        <v>0</v>
      </c>
      <c r="I42" s="340">
        <f t="shared" si="11"/>
        <v>0</v>
      </c>
      <c r="J42" s="340">
        <f t="shared" si="11"/>
        <v>158843</v>
      </c>
      <c r="K42" s="340">
        <f t="shared" si="11"/>
        <v>25733</v>
      </c>
      <c r="L42" s="340">
        <f t="shared" si="11"/>
        <v>760</v>
      </c>
      <c r="M42" s="340">
        <f t="shared" si="11"/>
        <v>17</v>
      </c>
      <c r="N42" s="340">
        <f t="shared" si="11"/>
        <v>26476</v>
      </c>
      <c r="O42" s="340">
        <f t="shared" si="11"/>
        <v>0</v>
      </c>
      <c r="P42" s="340">
        <f t="shared" si="11"/>
        <v>0</v>
      </c>
      <c r="Q42" s="340">
        <f t="shared" si="11"/>
        <v>26476</v>
      </c>
      <c r="R42" s="341">
        <f t="shared" si="11"/>
        <v>132367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6">
        <f>pdeReportingDate</f>
        <v>44617</v>
      </c>
      <c r="D45" s="666"/>
      <c r="E45" s="666"/>
      <c r="F45" s="666"/>
      <c r="G45" s="666"/>
      <c r="H45" s="666"/>
      <c r="I45" s="666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7" t="str">
        <f>authorName</f>
        <v>Сателит Х АД </v>
      </c>
      <c r="D47" s="667"/>
      <c r="E47" s="667"/>
      <c r="F47" s="667"/>
      <c r="G47" s="667"/>
      <c r="H47" s="667"/>
      <c r="I47" s="667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68"/>
      <c r="D49" s="668"/>
      <c r="E49" s="668"/>
      <c r="F49" s="668"/>
      <c r="G49" s="668"/>
      <c r="H49" s="668"/>
      <c r="I49" s="668"/>
    </row>
    <row r="50" spans="2:9" ht="15.75">
      <c r="B50" s="660"/>
      <c r="C50" s="665" t="s">
        <v>951</v>
      </c>
      <c r="D50" s="665"/>
      <c r="E50" s="665"/>
      <c r="F50" s="665"/>
      <c r="G50" s="543"/>
      <c r="H50" s="44"/>
      <c r="I50" s="41"/>
    </row>
    <row r="51" spans="2:9" ht="15.75">
      <c r="B51" s="660"/>
      <c r="C51" s="665" t="s">
        <v>951</v>
      </c>
      <c r="D51" s="665"/>
      <c r="E51" s="665"/>
      <c r="F51" s="665"/>
      <c r="G51" s="543"/>
      <c r="H51" s="44"/>
      <c r="I51" s="41"/>
    </row>
    <row r="52" spans="2:9" ht="15.75">
      <c r="B52" s="660"/>
      <c r="C52" s="665" t="s">
        <v>951</v>
      </c>
      <c r="D52" s="665"/>
      <c r="E52" s="665"/>
      <c r="F52" s="665"/>
      <c r="G52" s="543"/>
      <c r="H52" s="44"/>
      <c r="I52" s="41"/>
    </row>
    <row r="53" spans="2:9" ht="15.75">
      <c r="B53" s="660"/>
      <c r="C53" s="665" t="s">
        <v>951</v>
      </c>
      <c r="D53" s="665"/>
      <c r="E53" s="665"/>
      <c r="F53" s="665"/>
      <c r="G53" s="543"/>
      <c r="H53" s="44"/>
      <c r="I53" s="41"/>
    </row>
    <row r="54" spans="2:9" ht="15.75">
      <c r="B54" s="660"/>
      <c r="C54" s="665"/>
      <c r="D54" s="665"/>
      <c r="E54" s="665"/>
      <c r="F54" s="665"/>
      <c r="G54" s="543"/>
      <c r="H54" s="44"/>
      <c r="I54" s="41"/>
    </row>
    <row r="55" spans="2:9" ht="15.75">
      <c r="B55" s="660"/>
      <c r="C55" s="665"/>
      <c r="D55" s="665"/>
      <c r="E55" s="665"/>
      <c r="F55" s="665"/>
      <c r="G55" s="543"/>
      <c r="H55" s="44"/>
      <c r="I55" s="41"/>
    </row>
    <row r="56" spans="2:9" ht="15.75">
      <c r="B56" s="660"/>
      <c r="C56" s="665"/>
      <c r="D56" s="665"/>
      <c r="E56" s="665"/>
      <c r="F56" s="665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5" t="s">
        <v>453</v>
      </c>
      <c r="B8" s="697" t="s">
        <v>11</v>
      </c>
      <c r="C8" s="693" t="s">
        <v>587</v>
      </c>
      <c r="D8" s="356" t="s">
        <v>588</v>
      </c>
      <c r="E8" s="357"/>
      <c r="F8" s="118"/>
    </row>
    <row r="9" spans="1:6" s="119" customFormat="1" ht="15.75">
      <c r="A9" s="696"/>
      <c r="B9" s="698"/>
      <c r="C9" s="694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552</v>
      </c>
      <c r="D23" s="434"/>
      <c r="E23" s="433">
        <f t="shared" si="0"/>
        <v>552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2645</v>
      </c>
      <c r="D26" s="353">
        <f>SUM(D27:D29)</f>
        <v>2645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2645</v>
      </c>
      <c r="D27" s="359">
        <v>2645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24100</v>
      </c>
      <c r="D30" s="359">
        <v>24100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28694</v>
      </c>
      <c r="D31" s="359">
        <v>28694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</v>
      </c>
      <c r="D35" s="353">
        <f>SUM(D36:D39)</f>
        <v>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</v>
      </c>
      <c r="D37" s="359">
        <v>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55441</v>
      </c>
      <c r="D45" s="429">
        <f>D26+D30+D31+D33+D32+D34+D35+D40</f>
        <v>55441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55993</v>
      </c>
      <c r="D46" s="435">
        <f>D45+D23+D21+D11</f>
        <v>55441</v>
      </c>
      <c r="E46" s="436">
        <f>E45+E23+E21+E11</f>
        <v>552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6" t="s">
        <v>659</v>
      </c>
      <c r="E50" s="356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14127</v>
      </c>
      <c r="D58" s="129">
        <f>D59+D61</f>
        <v>0</v>
      </c>
      <c r="E58" s="127">
        <f t="shared" si="1"/>
        <v>14127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14127</v>
      </c>
      <c r="D59" s="188"/>
      <c r="E59" s="127">
        <f t="shared" si="1"/>
        <v>14127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38315</v>
      </c>
      <c r="D65" s="188"/>
      <c r="E65" s="127">
        <f t="shared" si="1"/>
        <v>38315</v>
      </c>
      <c r="F65" s="187"/>
    </row>
    <row r="66" spans="1:6" ht="15.75">
      <c r="A66" s="361" t="s">
        <v>682</v>
      </c>
      <c r="B66" s="126" t="s">
        <v>683</v>
      </c>
      <c r="C66" s="188">
        <v>122</v>
      </c>
      <c r="D66" s="188"/>
      <c r="E66" s="127">
        <f t="shared" si="1"/>
        <v>122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52564</v>
      </c>
      <c r="D68" s="426">
        <f>D54+D58+D63+D64+D65+D66</f>
        <v>0</v>
      </c>
      <c r="E68" s="427">
        <f t="shared" si="1"/>
        <v>52564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1736</v>
      </c>
      <c r="D70" s="188"/>
      <c r="E70" s="127">
        <f t="shared" si="1"/>
        <v>1736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50945</v>
      </c>
      <c r="D77" s="129">
        <f>D78+D80</f>
        <v>50945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50945</v>
      </c>
      <c r="D78" s="188">
        <v>50945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788</v>
      </c>
      <c r="D82" s="129">
        <f>SUM(D83:D86)</f>
        <v>788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788</v>
      </c>
      <c r="D84" s="188">
        <v>788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4194</v>
      </c>
      <c r="D87" s="125">
        <f>SUM(D88:D92)+D96</f>
        <v>4194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3733</v>
      </c>
      <c r="D89" s="188">
        <v>3733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</v>
      </c>
      <c r="D91" s="188">
        <v>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440</v>
      </c>
      <c r="D92" s="129">
        <f>SUM(D93:D95)</f>
        <v>440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440</v>
      </c>
      <c r="D95" s="188">
        <v>440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12</v>
      </c>
      <c r="D96" s="188">
        <v>12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224</v>
      </c>
      <c r="D97" s="188">
        <v>224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56152</v>
      </c>
      <c r="D98" s="424">
        <f>D87+D82+D77+D73+D97</f>
        <v>56152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110452</v>
      </c>
      <c r="D99" s="418">
        <f>D98+D70+D68</f>
        <v>56152</v>
      </c>
      <c r="E99" s="418">
        <f>E98+E70+E68</f>
        <v>54300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6">
        <f>pdeReportingDate</f>
        <v>44617</v>
      </c>
      <c r="C111" s="666"/>
      <c r="D111" s="666"/>
      <c r="E111" s="666"/>
      <c r="F111" s="666"/>
      <c r="G111" s="51"/>
      <c r="H111" s="51"/>
    </row>
    <row r="112" spans="1:8" ht="15.75">
      <c r="A112" s="658"/>
      <c r="B112" s="666"/>
      <c r="C112" s="666"/>
      <c r="D112" s="666"/>
      <c r="E112" s="666"/>
      <c r="F112" s="666"/>
      <c r="G112" s="51"/>
      <c r="H112" s="51"/>
    </row>
    <row r="113" spans="1:8" ht="15.75">
      <c r="A113" s="659" t="s">
        <v>8</v>
      </c>
      <c r="B113" s="667" t="str">
        <f>authorName</f>
        <v>Сателит Х АД </v>
      </c>
      <c r="C113" s="667"/>
      <c r="D113" s="667"/>
      <c r="E113" s="667"/>
      <c r="F113" s="667"/>
      <c r="G113" s="75"/>
      <c r="H113" s="75"/>
    </row>
    <row r="114" spans="1:8" ht="15.75">
      <c r="A114" s="659"/>
      <c r="B114" s="667"/>
      <c r="C114" s="667"/>
      <c r="D114" s="667"/>
      <c r="E114" s="667"/>
      <c r="F114" s="667"/>
      <c r="G114" s="75"/>
      <c r="H114" s="75"/>
    </row>
    <row r="115" spans="1:8" ht="15.75">
      <c r="A115" s="659" t="s">
        <v>894</v>
      </c>
      <c r="B115" s="668"/>
      <c r="C115" s="668"/>
      <c r="D115" s="668"/>
      <c r="E115" s="668"/>
      <c r="F115" s="668"/>
      <c r="G115" s="77"/>
      <c r="H115" s="77"/>
    </row>
    <row r="116" spans="1:8" ht="15.75" customHeight="1">
      <c r="A116" s="660"/>
      <c r="B116" s="665" t="s">
        <v>951</v>
      </c>
      <c r="C116" s="665"/>
      <c r="D116" s="665"/>
      <c r="E116" s="665"/>
      <c r="F116" s="665"/>
      <c r="G116" s="660"/>
      <c r="H116" s="660"/>
    </row>
    <row r="117" spans="1:8" ht="15.75" customHeight="1">
      <c r="A117" s="660"/>
      <c r="B117" s="665" t="s">
        <v>951</v>
      </c>
      <c r="C117" s="665"/>
      <c r="D117" s="665"/>
      <c r="E117" s="665"/>
      <c r="F117" s="665"/>
      <c r="G117" s="660"/>
      <c r="H117" s="660"/>
    </row>
    <row r="118" spans="1:8" ht="15.75" customHeight="1">
      <c r="A118" s="660"/>
      <c r="B118" s="665" t="s">
        <v>951</v>
      </c>
      <c r="C118" s="665"/>
      <c r="D118" s="665"/>
      <c r="E118" s="665"/>
      <c r="F118" s="665"/>
      <c r="G118" s="660"/>
      <c r="H118" s="660"/>
    </row>
    <row r="119" spans="1:8" ht="15.75" customHeight="1">
      <c r="A119" s="660"/>
      <c r="B119" s="665" t="s">
        <v>951</v>
      </c>
      <c r="C119" s="665"/>
      <c r="D119" s="665"/>
      <c r="E119" s="665"/>
      <c r="F119" s="665"/>
      <c r="G119" s="660"/>
      <c r="H119" s="660"/>
    </row>
    <row r="120" spans="1:8" ht="15.75">
      <c r="A120" s="660"/>
      <c r="B120" s="665"/>
      <c r="C120" s="665"/>
      <c r="D120" s="665"/>
      <c r="E120" s="665"/>
      <c r="F120" s="665"/>
      <c r="G120" s="660"/>
      <c r="H120" s="660"/>
    </row>
    <row r="121" spans="1:8" ht="15.75">
      <c r="A121" s="660"/>
      <c r="B121" s="665"/>
      <c r="C121" s="665"/>
      <c r="D121" s="665"/>
      <c r="E121" s="665"/>
      <c r="F121" s="665"/>
      <c r="G121" s="660"/>
      <c r="H121" s="660"/>
    </row>
    <row r="122" spans="1:8" ht="15.75">
      <c r="A122" s="660"/>
      <c r="B122" s="665"/>
      <c r="C122" s="665"/>
      <c r="D122" s="665"/>
      <c r="E122" s="665"/>
      <c r="F122" s="665"/>
      <c r="G122" s="660"/>
      <c r="H122" s="66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3109704.75</v>
      </c>
      <c r="D20" s="440"/>
      <c r="E20" s="440"/>
      <c r="F20" s="440">
        <v>16309767</v>
      </c>
      <c r="G20" s="440"/>
      <c r="H20" s="440"/>
      <c r="I20" s="441">
        <f t="shared" si="0"/>
        <v>16309767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609876</v>
      </c>
      <c r="D26" s="440"/>
      <c r="E26" s="440"/>
      <c r="F26" s="440">
        <v>7474008</v>
      </c>
      <c r="G26" s="440"/>
      <c r="H26" s="440"/>
      <c r="I26" s="441">
        <f t="shared" si="0"/>
        <v>7474008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3719580.75</v>
      </c>
      <c r="D27" s="447">
        <f t="shared" si="2"/>
        <v>0</v>
      </c>
      <c r="E27" s="447">
        <f t="shared" si="2"/>
        <v>0</v>
      </c>
      <c r="F27" s="447">
        <f t="shared" si="2"/>
        <v>23783775</v>
      </c>
      <c r="G27" s="447">
        <f t="shared" si="2"/>
        <v>0</v>
      </c>
      <c r="H27" s="447">
        <f t="shared" si="2"/>
        <v>0</v>
      </c>
      <c r="I27" s="448">
        <f t="shared" si="0"/>
        <v>23783775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6">
        <f>pdeReportingDate</f>
        <v>44617</v>
      </c>
      <c r="C31" s="666"/>
      <c r="D31" s="666"/>
      <c r="E31" s="666"/>
      <c r="F31" s="666"/>
      <c r="G31" s="115"/>
      <c r="H31" s="115"/>
      <c r="I31" s="115"/>
    </row>
    <row r="32" spans="1:9" s="107" customFormat="1" ht="15.75">
      <c r="A32" s="658"/>
      <c r="B32" s="666"/>
      <c r="C32" s="666"/>
      <c r="D32" s="666"/>
      <c r="E32" s="666"/>
      <c r="F32" s="666"/>
      <c r="G32" s="115"/>
      <c r="H32" s="115"/>
      <c r="I32" s="115"/>
    </row>
    <row r="33" spans="1:9" s="107" customFormat="1" ht="15.75">
      <c r="A33" s="659" t="s">
        <v>8</v>
      </c>
      <c r="B33" s="667" t="str">
        <f>authorName</f>
        <v>Сателит Х АД </v>
      </c>
      <c r="C33" s="667"/>
      <c r="D33" s="667"/>
      <c r="E33" s="667"/>
      <c r="F33" s="667"/>
      <c r="G33" s="115"/>
      <c r="H33" s="115"/>
      <c r="I33" s="115"/>
    </row>
    <row r="34" spans="1:9" s="107" customFormat="1" ht="15.75">
      <c r="A34" s="659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59" t="s">
        <v>894</v>
      </c>
      <c r="B35" s="703"/>
      <c r="C35" s="703"/>
      <c r="D35" s="703"/>
      <c r="E35" s="703"/>
      <c r="F35" s="703"/>
      <c r="G35" s="703"/>
      <c r="H35" s="703"/>
      <c r="I35" s="703"/>
    </row>
    <row r="36" spans="1:9" s="107" customFormat="1" ht="15.75" customHeight="1">
      <c r="A36" s="660"/>
      <c r="B36" s="665" t="s">
        <v>951</v>
      </c>
      <c r="C36" s="665"/>
      <c r="D36" s="665"/>
      <c r="E36" s="665"/>
      <c r="F36" s="665"/>
      <c r="G36" s="665"/>
      <c r="H36" s="665"/>
      <c r="I36" s="665"/>
    </row>
    <row r="37" spans="1:9" s="107" customFormat="1" ht="15.75" customHeight="1">
      <c r="A37" s="660"/>
      <c r="B37" s="665" t="s">
        <v>951</v>
      </c>
      <c r="C37" s="665"/>
      <c r="D37" s="665"/>
      <c r="E37" s="665"/>
      <c r="F37" s="665"/>
      <c r="G37" s="665"/>
      <c r="H37" s="665"/>
      <c r="I37" s="665"/>
    </row>
    <row r="38" spans="1:9" s="107" customFormat="1" ht="15.75" customHeight="1">
      <c r="A38" s="660"/>
      <c r="B38" s="665" t="s">
        <v>951</v>
      </c>
      <c r="C38" s="665"/>
      <c r="D38" s="665"/>
      <c r="E38" s="665"/>
      <c r="F38" s="665"/>
      <c r="G38" s="665"/>
      <c r="H38" s="665"/>
      <c r="I38" s="665"/>
    </row>
    <row r="39" spans="1:9" s="107" customFormat="1" ht="15.75" customHeight="1">
      <c r="A39" s="660"/>
      <c r="B39" s="665" t="s">
        <v>951</v>
      </c>
      <c r="C39" s="665"/>
      <c r="D39" s="665"/>
      <c r="E39" s="665"/>
      <c r="F39" s="665"/>
      <c r="G39" s="665"/>
      <c r="H39" s="665"/>
      <c r="I39" s="665"/>
    </row>
    <row r="40" spans="1:9" s="107" customFormat="1" ht="15.75">
      <c r="A40" s="660"/>
      <c r="B40" s="665"/>
      <c r="C40" s="665"/>
      <c r="D40" s="665"/>
      <c r="E40" s="665"/>
      <c r="F40" s="665"/>
      <c r="G40" s="665"/>
      <c r="H40" s="665"/>
      <c r="I40" s="665"/>
    </row>
    <row r="41" spans="1:9" s="107" customFormat="1" ht="15.75">
      <c r="A41" s="660"/>
      <c r="B41" s="665"/>
      <c r="C41" s="665"/>
      <c r="D41" s="665"/>
      <c r="E41" s="665"/>
      <c r="F41" s="665"/>
      <c r="G41" s="665"/>
      <c r="H41" s="665"/>
      <c r="I41" s="665"/>
    </row>
    <row r="42" spans="1:9" s="107" customFormat="1" ht="15.75">
      <c r="A42" s="660"/>
      <c r="B42" s="665"/>
      <c r="C42" s="665"/>
      <c r="D42" s="665"/>
      <c r="E42" s="665"/>
      <c r="F42" s="665"/>
      <c r="G42" s="665"/>
      <c r="H42" s="665"/>
      <c r="I42" s="66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233053</v>
      </c>
      <c r="D6" s="643">
        <f aca="true" t="shared" si="0" ref="D6:D15">C6-E6</f>
        <v>0</v>
      </c>
      <c r="E6" s="642">
        <f>'1-Баланс'!G95</f>
        <v>233053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117555</v>
      </c>
      <c r="D7" s="643">
        <f t="shared" si="0"/>
        <v>48575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1086</v>
      </c>
      <c r="D8" s="643">
        <f t="shared" si="0"/>
        <v>0</v>
      </c>
      <c r="E8" s="642">
        <f>ABS('2-Отчет за доходите'!C44)-ABS('2-Отчет за доходите'!G44)</f>
        <v>1086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708</v>
      </c>
      <c r="D9" s="643">
        <f t="shared" si="0"/>
        <v>0</v>
      </c>
      <c r="E9" s="642">
        <f>'3-Отчет за паричния поток'!C45</f>
        <v>708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282</v>
      </c>
      <c r="D10" s="643">
        <f t="shared" si="0"/>
        <v>0</v>
      </c>
      <c r="E10" s="642">
        <f>'3-Отчет за паричния поток'!C46</f>
        <v>282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117555</v>
      </c>
      <c r="D11" s="643">
        <f t="shared" si="0"/>
        <v>0</v>
      </c>
      <c r="E11" s="642">
        <f>'4-Отчет за собствения капитал'!L34</f>
        <v>117555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2016-09-14T10:20:26Z</cp:lastPrinted>
  <dcterms:created xsi:type="dcterms:W3CDTF">2006-09-16T00:00:00Z</dcterms:created>
  <dcterms:modified xsi:type="dcterms:W3CDTF">2022-02-25T13:56:50Z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