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<sst xmlns="http://schemas.openxmlformats.org/spreadsheetml/2006/main" count="4324" uniqueCount="1006">
  <si>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</si>
  <si>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</si>
  <si>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</si>
  <si>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</si>
  <si>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</si>
  <si>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</si>
  <si>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</si>
  <si>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</si>
  <si>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</si>
  <si>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</si>
  <si>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</si>
  <si>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</si>
  <si>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</si>
  <si>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</si>
  <si>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</si>
  <si>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</si>
  <si>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</si>
  <si>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</si>
  <si>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</si>
  <si>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</si>
  <si>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</si>
  <si>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</si>
  <si>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</si>
  <si>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</si>
  <si>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</si>
  <si>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</si>
  <si>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</si>
  <si>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</si>
  <si>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</si>
  <si>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</si>
  <si>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</si>
  <si>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</si>
  <si>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</si>
  <si>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</si>
  <si>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</si>
  <si>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</si>
  <si>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</si>
  <si>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</si>
  <si>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</si>
  <si>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</si>
  <si>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</si>
  <si>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</si>
  <si>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</si>
  <si>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</si>
  <si>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</si>
  <si>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</si>
  <si>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</si>
  <si>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</si>
  <si>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</si>
  <si>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</si>
  <si>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</si>
  <si>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</si>
  <si>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</si>
  <si>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</si>
  <si>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</si>
  <si>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</si>
  <si>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</si>
  <si>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</si>
  <si>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</si>
  <si>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</si>
  <si>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</si>
  <si>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</si>
  <si>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</si>
  <si>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</si>
  <si>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</si>
  <si>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</si>
  <si>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</si>
  <si>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</si>
  <si>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</si>
  <si>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</si>
  <si>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</si>
  <si>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</si>
  <si>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</si>
  <si>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</si>
  <si>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</si>
  <si>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</si>
  <si>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</si>
  <si>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</si>
  <si>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</si>
  <si>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</si>
  <si>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</si>
  <si>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</si>
  <si>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</si>
  <si>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</si>
  <si>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</si>
  <si>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</si>
  <si>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</si>
  <si>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</si>
  <si>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</si>
  <si>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</si>
  <si>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</si>
  <si>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</si>
  <si>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</si>
  <si>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</si>
  <si>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</si>
  <si>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</si>
  <si>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</si>
  <si>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</si>
  <si>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</si>
  <si>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</si>
  <si>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</si>
  <si>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</si>
  <si>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</si>
  <si>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</si>
  <si>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</si>
  <si>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</si>
  <si>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</si>
  <si>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</si>
  <si>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</si>
  <si>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</si>
  <si>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</si>
  <si>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</si>
  <si>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</si>
  <si>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</si>
  <si>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</si>
  <si>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</si>
  <si>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</si>
  <si>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</si>
  <si>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</si>
  <si>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</si>
  <si>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</si>
  <si>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</si>
  <si>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</si>
  <si>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</si>
  <si>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</si>
  <si>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</si>
  <si>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</si>
  <si>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</si>
  <si>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</si>
  <si>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</si>
  <si>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</si>
  <si>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</si>
  <si>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</si>
  <si>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</si>
  <si>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</si>
  <si>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</si>
  <si>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</si>
  <si>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</si>
  <si>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</si>
  <si>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</si>
  <si>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</si>
  <si>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</si>
  <si>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</si>
  <si>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</si>
  <si>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</si>
  <si>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</si>
  <si>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</si>
  <si>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</si>
  <si>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</si>
  <si>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</si>
  <si>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</si>
  <si>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</si>
  <si>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</si>
  <si>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</si>
  <si>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</si>
  <si>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</si>
  <si>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</si>
  <si>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</si>
  <si>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</si>
  <si>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</si>
  <si>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</si>
  <si>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</si>
  <si>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</si>
  <si>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</si>
  <si>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</si>
  <si>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</si>
  <si>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</si>
  <si>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</si>
  <si>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</si>
  <si>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</si>
  <si>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</si>
  <si>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</si>
  <si>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</si>
  <si>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</si>
  <si>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</si>
  <si>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</si>
  <si>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</si>
  <si>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</si>
  <si>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</si>
  <si>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</si>
  <si>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</si>
  <si>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</si>
  <si>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</si>
  <si>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</si>
  <si>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</si>
  <si>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</si>
  <si>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</si>
  <si>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</si>
  <si>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</si>
  <si>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</si>
  <si>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</si>
  <si>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</si>
  <si>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</si>
  <si>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</si>
  <si>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</si>
  <si>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</si>
  <si>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</si>
  <si>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</si>
  <si>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</si>
  <si>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</si>
  <si>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</si>
  <si>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</si>
  <si>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</si>
  <si>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</si>
  <si>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</si>
  <si>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</si>
  <si>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</si>
  <si>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</si>
  <si>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</si>
  <si>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</si>
  <si>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</si>
  <si>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</si>
  <si>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</si>
  <si>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</si>
  <si>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</si>
  <si>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</si>
  <si>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</si>
  <si>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</si>
  <si>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</si>
  <si>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</si>
  <si>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</si>
  <si>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</si>
  <si>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</si>
  <si>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</si>
  <si>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</si>
  <si>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</si>
  <si>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</si>
  <si>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</si>
  <si>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</si>
  <si>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</si>
  <si>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</si>
  <si>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</si>
  <si>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</si>
  <si>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</si>
  <si>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</si>
  <si>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</si>
  <si>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</si>
  <si>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</si>
  <si>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</si>
  <si>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</si>
  <si>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</si>
  <si>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</si>
  <si>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</si>
  <si>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</si>
  <si>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</si>
  <si>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</si>
  <si>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</si>
  <si>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</si>
  <si>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</si>
  <si>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</si>
  <si>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</si>
  <si>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</si>
  <si>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</si>
  <si>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</si>
  <si>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</si>
  <si>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</si>
  <si>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</si>
  <si>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</si>
  <si>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</si>
  <si>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</si>
  <si>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</si>
  <si>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</si>
  <si>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</si>
  <si>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</si>
  <si>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</si>
  <si>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</si>
  <si>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</si>
  <si>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</si>
  <si>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</si>
  <si>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</si>
  <si>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</si>
  <si>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</si>
  <si>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</si>
  <si>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</si>
  <si>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</si>
  <si>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</si>
  <si>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</si>
  <si>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</si>
  <si>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</si>
  <si>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</si>
  <si>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</si>
  <si>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</si>
  <si>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</si>
  <si>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</si>
  <si>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</si>
  <si>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</si>
  <si>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</si>
  <si>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</si>
  <si>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</si>
  <si>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</si>
  <si>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</si>
  <si>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</si>
  <si>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</si>
  <si>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</si>
  <si>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</si>
  <si>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</si>
  <si>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</si>
  <si>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</si>
  <si>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</si>
  <si>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</si>
  <si>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</si>
  <si>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</si>
  <si>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</si>
  <si>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</si>
  <si>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</si>
  <si>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</si>
  <si>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</si>
  <si>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</si>
  <si>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</si>
  <si>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</si>
  <si>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</si>
  <si>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</si>
  <si>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</si>
  <si>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</si>
  <si>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</si>
  <si>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</si>
  <si>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</si>
  <si>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</si>
  <si>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</si>
  <si>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</si>
  <si>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</si>
  <si>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</si>
  <si>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</si>
  <si>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</si>
  <si>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</si>
  <si>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</si>
  <si>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</si>
  <si>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</si>
  <si>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</si>
  <si>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</si>
  <si>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</si>
  <si>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</si>
  <si>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</si>
  <si>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</si>
  <si>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</si>
  <si>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</si>
  <si>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</si>
  <si>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</si>
  <si>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</si>
  <si>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</si>
  <si>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</si>
  <si>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</si>
  <si>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</si>
  <si>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</si>
  <si>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</si>
  <si>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</si>
  <si>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</si>
  <si>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</si>
  <si>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</si>
  <si>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</si>
  <si>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</si>
  <si>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</si>
  <si>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</si>
  <si>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</si>
  <si>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</si>
  <si>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</si>
  <si>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</si>
  <si>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</si>
  <si>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</si>
  <si>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</si>
  <si>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</si>
  <si>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</si>
  <si>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</si>
  <si>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</si>
  <si>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</si>
  <si>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</si>
  <si>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</si>
  <si>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</si>
  <si>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</si>
  <si>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</si>
  <si>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</si>
  <si>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</si>
  <si>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</si>
  <si>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</si>
  <si>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</si>
  <si>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</si>
  <si>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</si>
  <si>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</si>
  <si>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</si>
  <si>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</si>
  <si>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</si>
  <si>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</si>
  <si>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</si>
  <si>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</si>
  <si>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</si>
  <si>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</si>
  <si>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</si>
  <si>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</si>
  <si>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</si>
  <si>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</si>
  <si>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</si>
  <si>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</si>
  <si>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</si>
  <si>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</si>
  <si>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</si>
  <si>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</si>
  <si>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</si>
  <si>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</si>
  <si>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</si>
  <si>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</si>
  <si>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</si>
  <si>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</si>
  <si>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</si>
  <si>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</si>
  <si>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</si>
  <si>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</si>
  <si>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</si>
  <si>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</si>
  <si>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</si>
  <si>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</si>
  <si>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</si>
  <si>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</si>
  <si>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</si>
  <si>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</si>
  <si>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</si>
  <si>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</si>
  <si>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</si>
  <si>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</si>
  <si>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</si>
  <si>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</si>
  <si>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</si>
  <si>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</si>
  <si>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</si>
  <si>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</si>
  <si>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</si>
  <si>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</si>
  <si>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</si>
  <si>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</si>
  <si>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</si>
  <si>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</si>
  <si>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</si>
  <si>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</si>
  <si>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</si>
  <si>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</si>
  <si>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</si>
  <si>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</si>
  <si>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</si>
  <si>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</si>
  <si>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</si>
  <si>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</si>
  <si>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</si>
  <si>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</si>
  <si>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</si>
  <si>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</si>
  <si>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</si>
  <si>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</si>
  <si>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</si>
  <si>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</si>
  <si>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</si>
  <si>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</si>
  <si>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</si>
  <si>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</si>
  <si>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</si>
  <si>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</si>
  <si>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</si>
  <si>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</si>
  <si>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</si>
  <si>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</si>
  <si>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</si>
  <si>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</si>
  <si>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</si>
  <si>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</si>
  <si>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</si>
  <si>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</si>
  <si>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</si>
  <si>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</si>
  <si>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</si>
  <si>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</si>
  <si>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</si>
  <si>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</si>
  <si>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</si>
  <si>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</si>
  <si>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</si>
  <si>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</si>
  <si>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</si>
  <si>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</si>
  <si>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</si>
  <si>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</si>
  <si>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</si>
  <si>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</si>
  <si>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</si>
  <si>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</si>
  <si>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</si>
  <si>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</si>
  <si>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</si>
  <si>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</si>
  <si>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</si>
  <si>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</si>
  <si>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</si>
  <si>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</si>
  <si>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</si>
  <si>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</si>
  <si>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</si>
  <si>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</si>
  <si>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</si>
  <si>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</si>
  <si>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</si>
  <si>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</si>
  <si>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</si>
  <si>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</si>
  <si>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</si>
  <si>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</si>
  <si>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</si>
  <si>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</si>
  <si>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</si>
  <si>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</si>
  <si>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</si>
  <si>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</si>
  <si>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</si>
  <si>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</si>
  <si>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</si>
  <si>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</si>
  <si>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</si>
  <si>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</si>
  <si>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</si>
  <si>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</si>
  <si>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</si>
  <si>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</si>
  <si>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</si>
  <si>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</si>
  <si>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</si>
  <si>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</si>
  <si>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</si>
  <si>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</si>
  <si>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</si>
  <si>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</si>
  <si>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</si>
  <si>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</si>
  <si>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</si>
  <si>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</si>
  <si>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</si>
  <si>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</si>
  <si>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</si>
  <si>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</si>
  <si>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</si>
  <si>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</si>
  <si>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</si>
  <si>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</si>
  <si>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</si>
  <si>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</si>
  <si>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</si>
  <si>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</si>
  <si>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</si>
  <si>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</si>
  <si>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</si>
  <si>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</si>
  <si>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</si>
  <si>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</si>
  <si>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</si>
  <si>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</si>
  <si>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</si>
  <si>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</si>
  <si>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</si>
  <si>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</si>
  <si>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</si>
  <si>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</si>
  <si>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</si>
  <si>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</si>
  <si>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</si>
  <si>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</si>
  <si>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</si>
  <si>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</si>
  <si>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</si>
  <si>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</si>
  <si>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</si>
  <si>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</si>
  <si>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</si>
  <si>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</si>
  <si>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</si>
  <si>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</si>
  <si>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</si>
  <si>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</si>
  <si>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</si>
  <si>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</si>
  <si>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</si>
  <si>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</si>
  <si>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</si>
  <si>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</si>
  <si>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</si>
  <si>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</si>
  <si>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</si>
  <si>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</si>
  <si>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</si>
  <si>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</si>
  <si>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</si>
  <si>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</si>
  <si>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</si>
  <si>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</si>
  <si>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</si>
  <si>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</si>
  <si>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</si>
  <si>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</si>
  <si>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</si>
  <si>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</si>
  <si>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</si>
  <si>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</si>
  <si>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</si>
  <si>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</si>
  <si>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</si>
  <si>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</si>
  <si>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</si>
  <si>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</si>
  <si>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</si>
  <si>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</si>
  <si>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</si>
  <si>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</si>
  <si>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</si>
  <si>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</si>
  <si>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</si>
  <si>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</si>
  <si>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</si>
  <si>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</si>
  <si>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</si>
  <si>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</si>
  <si>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</si>
  <si>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</si>
  <si>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</si>
  <si>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</si>
  <si>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</si>
  <si>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</si>
  <si>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</si>
  <si>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</si>
  <si>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</si>
  <si>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</si>
  <si>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</si>
  <si>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</si>
  <si>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</si>
  <si>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</si>
  <si>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</si>
  <si>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</si>
  <si>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</si>
  <si>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</si>
  <si>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</si>
  <si>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</si>
  <si>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</si>
  <si>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</si>
  <si>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</si>
  <si>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</si>
  <si>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</si>
  <si>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</si>
  <si>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</si>
  <si>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</si>
  <si>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</si>
  <si>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</si>
  <si>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</si>
  <si>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</si>
  <si>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</si>
  <si>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</si>
  <si>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</si>
  <si>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</si>
  <si>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</si>
  <si>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</si>
  <si>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</si>
  <si>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</si>
  <si>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</si>
  <si>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</si>
  <si>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</si>
  <si>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</si>
  <si>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</si>
  <si>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</si>
  <si>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</si>
  <si>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</si>
  <si>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</si>
  <si>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</si>
  <si>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</si>
  <si>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</si>
  <si>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</si>
  <si>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</si>
  <si>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</si>
  <si>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</si>
  <si>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</si>
  <si>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</si>
  <si>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</si>
  <si>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</si>
  <si>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</si>
  <si>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</si>
  <si>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</si>
  <si>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</si>
  <si>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</si>
  <si>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</si>
  <si>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</si>
  <si>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</si>
  <si>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</si>
  <si>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</si>
  <si>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</si>
  <si>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</si>
  <si>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</si>
  <si>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</si>
  <si>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</si>
  <si>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</si>
  <si>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</si>
  <si>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</si>
  <si>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</si>
  <si>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</si>
  <si>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</si>
  <si>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</si>
  <si>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</si>
  <si>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</si>
  <si>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</si>
  <si>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</si>
  <si>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</si>
  <si>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</si>
  <si>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</si>
  <si>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</si>
  <si>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</si>
  <si>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</si>
  <si>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</si>
  <si>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</si>
  <si>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</si>
  <si>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</si>
  <si>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</si>
  <si>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</si>
  <si>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</si>
  <si>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</si>
  <si>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</si>
  <si>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</si>
  <si>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</si>
  <si>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</si>
  <si>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</si>
  <si>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</si>
  <si>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</si>
  <si>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</si>
  <si>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</si>
  <si>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</si>
  <si>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</si>
  <si>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</si>
  <si>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</si>
  <si>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</si>
  <si>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</si>
  <si>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</si>
  <si>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</si>
  <si>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</si>
  <si>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</si>
  <si>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</si>
  <si>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</si>
  <si>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</si>
  <si>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</si>
  <si>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</si>
  <si>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</si>
  <si>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</si>
  <si>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</si>
  <si>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</si>
  <si>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</si>
  <si>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</si>
  <si>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</si>
  <si>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</si>
  <si>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</si>
  <si>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</si>
  <si>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</si>
  <si>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</si>
  <si>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</si>
  <si>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</si>
  <si>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</si>
  <si>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</si>
  <si>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</si>
  <si>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</si>
  <si>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</si>
  <si>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</si>
  <si>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</si>
  <si>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</si>
  <si>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</si>
  <si>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</si>
  <si>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</si>
  <si>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</si>
  <si>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</si>
  <si>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</si>
  <si>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</si>
  <si>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</si>
  <si>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</si>
  <si>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</si>
  <si>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</si>
  <si>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</si>
  <si>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</si>
  <si>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</si>
  <si>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</si>
  <si>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</si>
  <si>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</si>
  <si>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</si>
  <si>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</si>
  <si>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</si>
  <si>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</si>
  <si>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</si>
  <si>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</si>
  <si>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</si>
  <si>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</si>
  <si>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</si>
  <si>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</si>
  <si>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</si>
  <si>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</si>
  <si>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</si>
  <si>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</si>
  <si>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</si>
  <si>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</si>
  <si>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</si>
  <si>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</si>
  <si>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</si>
  <si>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</si>
  <si>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</si>
  <si>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</si>
  <si>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</si>
  <si>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</si>
  <si>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</si>
  <si>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</si>
  <si>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</si>
  <si>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</si>
  <si>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</si>
  <si>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</si>
  <si>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</si>
  <si>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</si>
  <si>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</si>
  <si>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</si>
  <si>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</si>
  <si>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</si>
  <si>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</si>
  <si>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</si>
  <si>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</si>
  <si>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</si>
  <si>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</si>
  <si>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</si>
  <si>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</si>
  <si>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</si>
  <si>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</si>
  <si>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</si>
  <si>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</si>
  <si>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</si>
  <si>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</si>
  <si>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</si>
  <si>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</si>
  <si>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</si>
  <si>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</si>
  <si>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</si>
  <si>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</si>
  <si>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</si>
  <si>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</si>
  <si>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</si>
  <si>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</si>
  <si>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</si>
  <si>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</si>
  <si>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</si>
  <si>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</si>
  <si>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</si>
  <si>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</si>
  <si>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</si>
  <si>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</si>
  <si>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</si>
  <si>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</si>
  <si>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</si>
  <si>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</si>
  <si>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</si>
  <si>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</si>
  <si>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</si>
  <si>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</si>
  <si>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</si>
  <si>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</si>
  <si>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</si>
  <si>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</si>
  <si>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</si>
  <si>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</si>
  <si>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</si>
  <si>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</si>
  <si>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</si>
  <si>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</si>
  <si>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</si>
  <si>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</si>
  <si>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</si>
  <si>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</si>
  <si>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</si>
  <si>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</si>
  <si>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</si>
  <si>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</si>
  <si>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</si>
  <si>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</si>
  <si>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</si>
  <si>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</si>
  <si>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</si>
  <si>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</si>
  <si>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</si>
  <si>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</si>
  <si>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</si>
  <si>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</si>
  <si>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</si>
  <si>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</si>
  <si>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</si>
  <si>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</si>
  <si>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</si>
  <si>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</si>
  <si>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</si>
  <si>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</si>
  <si>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</si>
  <si>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</si>
  <si>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</si>
  <si>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</si>
  <si>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</si>
  <si>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</si>
  <si>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</si>
  <si>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</si>
  <si>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</si>
  <si>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</si>
  <si>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</si>
  <si>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</si>
  <si>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</si>
  <si>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</si>
  <si>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</si>
  <si>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</si>
  <si>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</si>
  <si>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</si>
  <si>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</si>
  <si>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</si>
  <si>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</si>
  <si>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</si>
  <si>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</si>
  <si>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</si>
  <si>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</si>
  <si>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</si>
  <si>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</si>
  <si>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</si>
  <si>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</si>
  <si>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</si>
  <si>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</si>
  <si>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</si>
  <si>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</si>
  <si>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</si>
  <si>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</si>
  <si>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</si>
  <si>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</si>
  <si>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</si>
  <si>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</si>
  <si>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</si>
  <si>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</si>
  <si>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</si>
  <si>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</si>
  <si>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</si>
  <si>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</si>
  <si>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</si>
  <si>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</si>
  <si>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</si>
  <si>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</si>
  <si>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</si>
  <si>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</si>
  <si>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</si>
  <si>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</si>
  <si>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</si>
  <si>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</si>
  <si>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</si>
  <si>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</si>
  <si>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</si>
  <si>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</si>
  <si>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</si>
  <si>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</si>
  <si>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</si>
  <si>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</si>
  <si>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</si>
  <si>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</si>
  <si>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</si>
  <si>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</si>
  <si>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</si>
  <si>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</si>
  <si>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</si>
  <si>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</si>
  <si>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</si>
  <si>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</si>
  <si>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</si>
  <si>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</si>
  <si>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</si>
  <si>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</si>
  <si>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</si>
  <si>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</si>
  <si>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</si>
  <si>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</si>
  <si>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</si>
  <si>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</si>
  <si>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</si>
  <si>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</si>
  <si>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</si>
  <si>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</si>
  <si>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</si>
  <si>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</si>
  <si>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</si>
  <si>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</si>
  <si>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</si>
  <si>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</si>
  <si>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</si>
  <si>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</si>
  <si>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</si>
  <si>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</si>
  <si>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</si>
  <si>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</si>
  <si>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</si>
  <si>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</si>
  <si>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</si>
  <si>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</si>
  <si>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</si>
  <si>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</si>
  <si>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</si>
  <si>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</si>
  <si>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</si>
  <si>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</si>
  <si>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</si>
  <si>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</si>
  <si>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</si>
  <si>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</si>
  <si>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</si>
  <si>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3 Дружествени дяла</t>
  </si>
  <si>
    <t>4 Актив Пропъртис АДСИЦ</t>
  </si>
  <si>
    <t>2. И Ар Джи Капитал 3 АДСИЦ</t>
  </si>
  <si>
    <t>5. Болкан енд Сий Пропъртис АДСИЦ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</si>
</sst>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44834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44862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44834</v>
      </c>
    </row>
    <row r="11" spans="1:2" ht="15.75">
      <c r="A11" s="7" t="s">
        <v>975</v>
      </c>
      <c r="B11" s="578">
        <v>44862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248009</v>
      </c>
      <c r="D6" s="674">
        <f aca="true" t="shared" si="0" ref="D6:D15">C6-E6</f>
        <v>0</v>
      </c>
      <c r="E6" s="673">
        <f>'1-Баланс'!G95</f>
        <v>248009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118217</v>
      </c>
      <c r="D7" s="674">
        <f t="shared" si="0"/>
        <v>49237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1388</v>
      </c>
      <c r="D8" s="674">
        <f t="shared" si="0"/>
        <v>0</v>
      </c>
      <c r="E8" s="673">
        <f>ABS('2-Отчет за доходите'!C44)-ABS('2-Отчет за доходите'!G44)</f>
        <v>1388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278</v>
      </c>
      <c r="D9" s="674">
        <f t="shared" si="0"/>
        <v>0</v>
      </c>
      <c r="E9" s="673">
        <f>'3-Отчет за паричния поток'!C45</f>
        <v>278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479</v>
      </c>
      <c r="D10" s="674">
        <f t="shared" si="0"/>
        <v>0</v>
      </c>
      <c r="E10" s="673">
        <f>'3-Отчет за паричния поток'!C46</f>
        <v>479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118217</v>
      </c>
      <c r="D11" s="674">
        <f t="shared" si="0"/>
        <v>0</v>
      </c>
      <c r="E11" s="673">
        <f>'4-Отчет за собствения капитал'!L34</f>
        <v>118217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26934</v>
      </c>
      <c r="D12" s="674">
        <f t="shared" si="0"/>
        <v>0</v>
      </c>
      <c r="E12" s="673">
        <f>'Справка 5'!C27+'Справка 5'!C97</f>
        <v>26934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-17502</v>
      </c>
      <c r="E15" s="673">
        <f>'Справка 5'!C148+'Справка 5'!C78</f>
        <v>17502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0.2690965490500194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0.011741120143464984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0.010694033530571993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0.005596571092178106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1.2912295425933698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1.7536707126076743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1.753507569825111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0.2933470373270686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0.00781453928478204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0.06955794697521374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0.020797632343987515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0.36685179928553446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1.0979131596978438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0.5233358466829832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3718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0.031450637387177814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0.6875203119922002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30.676435830772867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216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257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73897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26934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26934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26934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1661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1661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140516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7329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451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29005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52614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103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89502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17502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17502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17502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479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479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107493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248009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10515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10515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47849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1388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1388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118217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26672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38423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166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65261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2103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1132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68496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52157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875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5525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5433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78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934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59491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1805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61296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248009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1110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513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308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51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331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2338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2330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17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81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2428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4766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1388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4766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1388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1388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1388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6154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4946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212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5158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866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130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996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6154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6154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4341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-4198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-345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-1006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-49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-33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-1290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-212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-4796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125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-10152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3341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-11694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17000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-1550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-75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-2109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-81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13185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44834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201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44834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44834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479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44834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479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44834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44834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44834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44834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44834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44834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44834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44834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44834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44834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44834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44834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44834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44834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44834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44834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44834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44834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44834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44834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44834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44834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44834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44834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44834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44834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44834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44834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44834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44834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44834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44834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44834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44834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44834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44834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44834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44834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44834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44834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44834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44834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44834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44834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44834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44834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44834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44834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44834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44834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44834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44834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44834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44834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44834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44834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44834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44834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44834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44834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44834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44834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44834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44834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44834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44834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44834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44834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10437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44834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44834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44834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44834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10437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44834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44834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78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44834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44834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78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44834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44834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44834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44834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44834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44834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44834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44834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44834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44834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10515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44834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44834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44834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10515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44834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44834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44834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44834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44834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44834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44834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44834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44834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44834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44834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44834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44834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44834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44834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44834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44834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44834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44834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44834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44834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44834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44834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44834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44834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44834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44834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44834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44834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44834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44834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44834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44834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44834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44834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44834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44834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44834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44834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44834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44834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44834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44834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44834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44834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78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44834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44834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44834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44834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78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44834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1388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44834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-78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44834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44834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-78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44834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44834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44834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44834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44834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44834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44834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44834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44834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44834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1388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44834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44834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44834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1388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44834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44834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44834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44834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44834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44834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44834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44834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44834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44834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44834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44834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44834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44834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44834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44834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44834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44834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44834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44834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44834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44834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44834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44834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44834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44834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44834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44834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44834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44834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44834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44834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44834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44834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44834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44834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44834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44834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44834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44834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44834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44834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44834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44834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44834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116829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44834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44834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44834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44834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116829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44834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1388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44834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44834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44834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44834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44834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44834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44834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44834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44834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44834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44834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44834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44834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118217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44834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44834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44834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118217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44834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44834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44834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44834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44834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44834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44834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44834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44834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44834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44834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44834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44834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44834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44834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44834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44834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44834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44834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44834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44834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44834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44834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44834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44834</v>
      </c>
      <c r="D463" s="105" t="s">
        <v>529</v>
      </c>
      <c r="E463" s="496">
        <v>1</v>
      </c>
      <c r="F463" s="105" t="s">
        <v>528</v>
      </c>
      <c r="H463" s="105">
        <f>'Справка 6'!D13</f>
        <v>6271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44834</v>
      </c>
      <c r="D464" s="105" t="s">
        <v>532</v>
      </c>
      <c r="E464" s="496">
        <v>1</v>
      </c>
      <c r="F464" s="105" t="s">
        <v>531</v>
      </c>
      <c r="H464" s="105">
        <f>'Справка 6'!D14</f>
        <v>655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44834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44834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44834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44834</v>
      </c>
      <c r="D468" s="105" t="s">
        <v>543</v>
      </c>
      <c r="E468" s="496">
        <v>1</v>
      </c>
      <c r="F468" s="105" t="s">
        <v>542</v>
      </c>
      <c r="H468" s="105">
        <f>'Справка 6'!D18</f>
        <v>1029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44834</v>
      </c>
      <c r="D469" s="105" t="s">
        <v>545</v>
      </c>
      <c r="E469" s="496">
        <v>1</v>
      </c>
      <c r="F469" s="105" t="s">
        <v>828</v>
      </c>
      <c r="H469" s="105">
        <f>'Справка 6'!D19</f>
        <v>10067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44834</v>
      </c>
      <c r="D470" s="105" t="s">
        <v>547</v>
      </c>
      <c r="E470" s="496">
        <v>1</v>
      </c>
      <c r="F470" s="105" t="s">
        <v>546</v>
      </c>
      <c r="H470" s="105">
        <f>'Справка 6'!D20</f>
        <v>90016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44834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44834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44834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44834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44834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44834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44834</v>
      </c>
      <c r="D477" s="105" t="s">
        <v>562</v>
      </c>
      <c r="E477" s="496">
        <v>1</v>
      </c>
      <c r="F477" s="105" t="s">
        <v>561</v>
      </c>
      <c r="H477" s="105">
        <f>'Справка 6'!D30</f>
        <v>27604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44834</v>
      </c>
      <c r="D478" s="105" t="s">
        <v>563</v>
      </c>
      <c r="E478" s="496">
        <v>1</v>
      </c>
      <c r="F478" s="105" t="s">
        <v>108</v>
      </c>
      <c r="H478" s="105">
        <f>'Справка 6'!D31</f>
        <v>27604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44834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44834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44834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44834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44834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44834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44834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44834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44834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44834</v>
      </c>
      <c r="D488" s="105" t="s">
        <v>578</v>
      </c>
      <c r="E488" s="496">
        <v>1</v>
      </c>
      <c r="F488" s="105" t="s">
        <v>827</v>
      </c>
      <c r="H488" s="105">
        <f>'Справка 6'!D41</f>
        <v>27604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44834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44834</v>
      </c>
      <c r="D490" s="105" t="s">
        <v>583</v>
      </c>
      <c r="E490" s="496">
        <v>1</v>
      </c>
      <c r="F490" s="105" t="s">
        <v>582</v>
      </c>
      <c r="H490" s="105">
        <f>'Справка 6'!D43</f>
        <v>165454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44834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44834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44834</v>
      </c>
      <c r="D493" s="105" t="s">
        <v>529</v>
      </c>
      <c r="E493" s="496">
        <v>2</v>
      </c>
      <c r="F493" s="105" t="s">
        <v>528</v>
      </c>
      <c r="H493" s="105">
        <f>'Справка 6'!E13</f>
        <v>29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44834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44834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44834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44834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44834</v>
      </c>
      <c r="D498" s="105" t="s">
        <v>543</v>
      </c>
      <c r="E498" s="496">
        <v>2</v>
      </c>
      <c r="F498" s="105" t="s">
        <v>542</v>
      </c>
      <c r="H498" s="105">
        <f>'Справка 6'!E18</f>
        <v>132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44834</v>
      </c>
      <c r="D499" s="105" t="s">
        <v>545</v>
      </c>
      <c r="E499" s="496">
        <v>2</v>
      </c>
      <c r="F499" s="105" t="s">
        <v>828</v>
      </c>
      <c r="H499" s="105">
        <f>'Справка 6'!E19</f>
        <v>165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44834</v>
      </c>
      <c r="D500" s="105" t="s">
        <v>547</v>
      </c>
      <c r="E500" s="496">
        <v>2</v>
      </c>
      <c r="F500" s="105" t="s">
        <v>546</v>
      </c>
      <c r="H500" s="105">
        <f>'Справка 6'!E20</f>
        <v>219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44834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44834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44834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44834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44834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44834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44834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44834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44834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44834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44834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44834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44834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44834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44834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44834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44834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44834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44834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44834</v>
      </c>
      <c r="D520" s="105" t="s">
        <v>583</v>
      </c>
      <c r="E520" s="496">
        <v>2</v>
      </c>
      <c r="F520" s="105" t="s">
        <v>582</v>
      </c>
      <c r="H520" s="105">
        <f>'Справка 6'!E43</f>
        <v>384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44834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44834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44834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44834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44834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44834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44834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44834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44834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44834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44834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44834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44834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44834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44834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44834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44834</v>
      </c>
      <c r="D537" s="105" t="s">
        <v>562</v>
      </c>
      <c r="E537" s="496">
        <v>3</v>
      </c>
      <c r="F537" s="105" t="s">
        <v>561</v>
      </c>
      <c r="H537" s="105">
        <f>'Справка 6'!F30</f>
        <v>670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44834</v>
      </c>
      <c r="D538" s="105" t="s">
        <v>563</v>
      </c>
      <c r="E538" s="496">
        <v>3</v>
      </c>
      <c r="F538" s="105" t="s">
        <v>108</v>
      </c>
      <c r="H538" s="105">
        <f>'Справка 6'!F31</f>
        <v>670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44834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44834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44834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44834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44834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44834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44834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44834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44834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44834</v>
      </c>
      <c r="D548" s="105" t="s">
        <v>578</v>
      </c>
      <c r="E548" s="496">
        <v>3</v>
      </c>
      <c r="F548" s="105" t="s">
        <v>827</v>
      </c>
      <c r="H548" s="105">
        <f>'Справка 6'!F41</f>
        <v>670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44834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44834</v>
      </c>
      <c r="D550" s="105" t="s">
        <v>583</v>
      </c>
      <c r="E550" s="496">
        <v>3</v>
      </c>
      <c r="F550" s="105" t="s">
        <v>582</v>
      </c>
      <c r="H550" s="105">
        <f>'Справка 6'!F43</f>
        <v>670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44834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44834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44834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44834</v>
      </c>
      <c r="D554" s="105" t="s">
        <v>532</v>
      </c>
      <c r="E554" s="496">
        <v>4</v>
      </c>
      <c r="F554" s="105" t="s">
        <v>531</v>
      </c>
      <c r="H554" s="105">
        <f>'Справка 6'!G14</f>
        <v>659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44834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44834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44834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44834</v>
      </c>
      <c r="D558" s="105" t="s">
        <v>543</v>
      </c>
      <c r="E558" s="496">
        <v>4</v>
      </c>
      <c r="F558" s="105" t="s">
        <v>542</v>
      </c>
      <c r="H558" s="105">
        <f>'Справка 6'!G18</f>
        <v>1161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44834</v>
      </c>
      <c r="D559" s="105" t="s">
        <v>545</v>
      </c>
      <c r="E559" s="496">
        <v>4</v>
      </c>
      <c r="F559" s="105" t="s">
        <v>828</v>
      </c>
      <c r="H559" s="105">
        <f>'Справка 6'!G19</f>
        <v>10232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44834</v>
      </c>
      <c r="D560" s="105" t="s">
        <v>547</v>
      </c>
      <c r="E560" s="496">
        <v>4</v>
      </c>
      <c r="F560" s="105" t="s">
        <v>546</v>
      </c>
      <c r="H560" s="105">
        <f>'Справка 6'!G20</f>
        <v>90235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44834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44834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44834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44834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44834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44834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44834</v>
      </c>
      <c r="D567" s="105" t="s">
        <v>562</v>
      </c>
      <c r="E567" s="496">
        <v>4</v>
      </c>
      <c r="F567" s="105" t="s">
        <v>561</v>
      </c>
      <c r="H567" s="105">
        <f>'Справка 6'!G30</f>
        <v>26934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44834</v>
      </c>
      <c r="D568" s="105" t="s">
        <v>563</v>
      </c>
      <c r="E568" s="496">
        <v>4</v>
      </c>
      <c r="F568" s="105" t="s">
        <v>108</v>
      </c>
      <c r="H568" s="105">
        <f>'Справка 6'!G31</f>
        <v>26934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44834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44834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44834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44834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44834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44834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44834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44834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44834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44834</v>
      </c>
      <c r="D578" s="105" t="s">
        <v>578</v>
      </c>
      <c r="E578" s="496">
        <v>4</v>
      </c>
      <c r="F578" s="105" t="s">
        <v>827</v>
      </c>
      <c r="H578" s="105">
        <f>'Справка 6'!G41</f>
        <v>26934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44834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44834</v>
      </c>
      <c r="D580" s="105" t="s">
        <v>583</v>
      </c>
      <c r="E580" s="496">
        <v>4</v>
      </c>
      <c r="F580" s="105" t="s">
        <v>582</v>
      </c>
      <c r="H580" s="105">
        <f>'Справка 6'!G43</f>
        <v>165168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44834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44834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44834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44834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44834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44834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44834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44834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44834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44834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44834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44834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44834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44834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44834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44834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44834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44834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44834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44834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44834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44834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44834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44834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44834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44834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44834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44834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44834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44834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44834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44834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44834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44834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44834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44834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44834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44834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44834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44834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44834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44834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44834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44834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44834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44834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44834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44834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44834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44834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44834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44834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44834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44834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44834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44834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44834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44834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44834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44834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44834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44834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44834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44834</v>
      </c>
      <c r="D644" s="105" t="s">
        <v>532</v>
      </c>
      <c r="E644" s="496">
        <v>7</v>
      </c>
      <c r="F644" s="105" t="s">
        <v>531</v>
      </c>
      <c r="H644" s="105">
        <f>'Справка 6'!J14</f>
        <v>659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44834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44834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44834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44834</v>
      </c>
      <c r="D648" s="105" t="s">
        <v>543</v>
      </c>
      <c r="E648" s="496">
        <v>7</v>
      </c>
      <c r="F648" s="105" t="s">
        <v>542</v>
      </c>
      <c r="H648" s="105">
        <f>'Справка 6'!J18</f>
        <v>1161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44834</v>
      </c>
      <c r="D649" s="105" t="s">
        <v>545</v>
      </c>
      <c r="E649" s="496">
        <v>7</v>
      </c>
      <c r="F649" s="105" t="s">
        <v>828</v>
      </c>
      <c r="H649" s="105">
        <f>'Справка 6'!J19</f>
        <v>10232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44834</v>
      </c>
      <c r="D650" s="105" t="s">
        <v>547</v>
      </c>
      <c r="E650" s="496">
        <v>7</v>
      </c>
      <c r="F650" s="105" t="s">
        <v>546</v>
      </c>
      <c r="H650" s="105">
        <f>'Справка 6'!J20</f>
        <v>90235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44834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44834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44834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44834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44834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44834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44834</v>
      </c>
      <c r="D657" s="105" t="s">
        <v>562</v>
      </c>
      <c r="E657" s="496">
        <v>7</v>
      </c>
      <c r="F657" s="105" t="s">
        <v>561</v>
      </c>
      <c r="H657" s="105">
        <f>'Справка 6'!J30</f>
        <v>26934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44834</v>
      </c>
      <c r="D658" s="105" t="s">
        <v>563</v>
      </c>
      <c r="E658" s="496">
        <v>7</v>
      </c>
      <c r="F658" s="105" t="s">
        <v>108</v>
      </c>
      <c r="H658" s="105">
        <f>'Справка 6'!J31</f>
        <v>26934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44834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44834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44834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44834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44834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44834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44834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44834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44834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44834</v>
      </c>
      <c r="D668" s="105" t="s">
        <v>578</v>
      </c>
      <c r="E668" s="496">
        <v>7</v>
      </c>
      <c r="F668" s="105" t="s">
        <v>827</v>
      </c>
      <c r="H668" s="105">
        <f>'Справка 6'!J41</f>
        <v>26934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44834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44834</v>
      </c>
      <c r="D670" s="105" t="s">
        <v>583</v>
      </c>
      <c r="E670" s="496">
        <v>7</v>
      </c>
      <c r="F670" s="105" t="s">
        <v>582</v>
      </c>
      <c r="H670" s="105">
        <f>'Справка 6'!J43</f>
        <v>165168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44834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44834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44834</v>
      </c>
      <c r="D673" s="105" t="s">
        <v>529</v>
      </c>
      <c r="E673" s="496">
        <v>8</v>
      </c>
      <c r="F673" s="105" t="s">
        <v>528</v>
      </c>
      <c r="H673" s="105">
        <f>'Справка 6'!K13</f>
        <v>6266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44834</v>
      </c>
      <c r="D674" s="105" t="s">
        <v>532</v>
      </c>
      <c r="E674" s="496">
        <v>8</v>
      </c>
      <c r="F674" s="105" t="s">
        <v>531</v>
      </c>
      <c r="H674" s="105">
        <f>'Справка 6'!K14</f>
        <v>649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44834</v>
      </c>
      <c r="D675" s="105" t="s">
        <v>535</v>
      </c>
      <c r="E675" s="496">
        <v>8</v>
      </c>
      <c r="F675" s="105" t="s">
        <v>534</v>
      </c>
      <c r="H675" s="105">
        <f>'Справка 6'!K15</f>
        <v>33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44834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44834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44834</v>
      </c>
      <c r="D678" s="105" t="s">
        <v>543</v>
      </c>
      <c r="E678" s="496">
        <v>8</v>
      </c>
      <c r="F678" s="105" t="s">
        <v>542</v>
      </c>
      <c r="H678" s="105">
        <f>'Справка 6'!K18</f>
        <v>873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44834</v>
      </c>
      <c r="D679" s="105" t="s">
        <v>545</v>
      </c>
      <c r="E679" s="496">
        <v>8</v>
      </c>
      <c r="F679" s="105" t="s">
        <v>828</v>
      </c>
      <c r="H679" s="105">
        <f>'Справка 6'!K19</f>
        <v>9894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44834</v>
      </c>
      <c r="D680" s="105" t="s">
        <v>547</v>
      </c>
      <c r="E680" s="496">
        <v>8</v>
      </c>
      <c r="F680" s="105" t="s">
        <v>546</v>
      </c>
      <c r="H680" s="105">
        <f>'Справка 6'!K20</f>
        <v>15906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44834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44834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44834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44834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44834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44834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44834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44834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44834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44834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44834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44834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44834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44834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44834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44834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44834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44834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44834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44834</v>
      </c>
      <c r="D700" s="105" t="s">
        <v>583</v>
      </c>
      <c r="E700" s="496">
        <v>8</v>
      </c>
      <c r="F700" s="105" t="s">
        <v>582</v>
      </c>
      <c r="H700" s="105">
        <f>'Справка 6'!K43</f>
        <v>25800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44834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44834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44834</v>
      </c>
      <c r="D703" s="105" t="s">
        <v>529</v>
      </c>
      <c r="E703" s="496">
        <v>9</v>
      </c>
      <c r="F703" s="105" t="s">
        <v>528</v>
      </c>
      <c r="H703" s="105">
        <f>'Справка 6'!L13</f>
        <v>5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44834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44834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44834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44834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44834</v>
      </c>
      <c r="D708" s="105" t="s">
        <v>543</v>
      </c>
      <c r="E708" s="496">
        <v>9</v>
      </c>
      <c r="F708" s="105" t="s">
        <v>542</v>
      </c>
      <c r="H708" s="105">
        <f>'Справка 6'!L18</f>
        <v>72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44834</v>
      </c>
      <c r="D709" s="105" t="s">
        <v>545</v>
      </c>
      <c r="E709" s="496">
        <v>9</v>
      </c>
      <c r="F709" s="105" t="s">
        <v>828</v>
      </c>
      <c r="H709" s="105">
        <f>'Справка 6'!L19</f>
        <v>81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44834</v>
      </c>
      <c r="D710" s="105" t="s">
        <v>547</v>
      </c>
      <c r="E710" s="496">
        <v>9</v>
      </c>
      <c r="F710" s="105" t="s">
        <v>546</v>
      </c>
      <c r="H710" s="105">
        <f>'Справка 6'!L20</f>
        <v>432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44834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44834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44834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44834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44834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44834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44834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44834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44834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44834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44834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44834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44834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44834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44834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44834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44834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44834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44834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44834</v>
      </c>
      <c r="D730" s="105" t="s">
        <v>583</v>
      </c>
      <c r="E730" s="496">
        <v>9</v>
      </c>
      <c r="F730" s="105" t="s">
        <v>582</v>
      </c>
      <c r="H730" s="105">
        <f>'Справка 6'!L43</f>
        <v>513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44834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44834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44834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44834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44834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44834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44834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44834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44834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44834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44834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44834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44834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44834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44834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44834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44834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44834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44834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44834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44834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44834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44834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44834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44834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44834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44834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44834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44834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44834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44834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44834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44834</v>
      </c>
      <c r="D763" s="105" t="s">
        <v>529</v>
      </c>
      <c r="E763" s="496">
        <v>11</v>
      </c>
      <c r="F763" s="105" t="s">
        <v>528</v>
      </c>
      <c r="H763" s="105">
        <f>'Справка 6'!N13</f>
        <v>6271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44834</v>
      </c>
      <c r="D764" s="105" t="s">
        <v>532</v>
      </c>
      <c r="E764" s="496">
        <v>11</v>
      </c>
      <c r="F764" s="105" t="s">
        <v>531</v>
      </c>
      <c r="H764" s="105">
        <f>'Справка 6'!N14</f>
        <v>652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44834</v>
      </c>
      <c r="D765" s="105" t="s">
        <v>535</v>
      </c>
      <c r="E765" s="496">
        <v>11</v>
      </c>
      <c r="F765" s="105" t="s">
        <v>534</v>
      </c>
      <c r="H765" s="105">
        <f>'Справка 6'!N15</f>
        <v>34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44834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44834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44834</v>
      </c>
      <c r="D768" s="105" t="s">
        <v>543</v>
      </c>
      <c r="E768" s="496">
        <v>11</v>
      </c>
      <c r="F768" s="105" t="s">
        <v>542</v>
      </c>
      <c r="H768" s="105">
        <f>'Справка 6'!N18</f>
        <v>945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44834</v>
      </c>
      <c r="D769" s="105" t="s">
        <v>545</v>
      </c>
      <c r="E769" s="496">
        <v>11</v>
      </c>
      <c r="F769" s="105" t="s">
        <v>828</v>
      </c>
      <c r="H769" s="105">
        <f>'Справка 6'!N19</f>
        <v>9975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44834</v>
      </c>
      <c r="D770" s="105" t="s">
        <v>547</v>
      </c>
      <c r="E770" s="496">
        <v>11</v>
      </c>
      <c r="F770" s="105" t="s">
        <v>546</v>
      </c>
      <c r="H770" s="105">
        <f>'Справка 6'!N20</f>
        <v>16338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44834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44834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44834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44834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44834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44834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44834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44834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44834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44834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44834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44834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44834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44834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44834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44834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44834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44834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44834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44834</v>
      </c>
      <c r="D790" s="105" t="s">
        <v>583</v>
      </c>
      <c r="E790" s="496">
        <v>11</v>
      </c>
      <c r="F790" s="105" t="s">
        <v>582</v>
      </c>
      <c r="H790" s="105">
        <f>'Справка 6'!N43</f>
        <v>26313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44834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44834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44834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44834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44834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44834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44834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44834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44834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44834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44834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44834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44834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44834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44834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44834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44834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44834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44834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44834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44834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44834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44834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44834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44834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44834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44834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44834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44834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44834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44834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44834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44834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44834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44834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44834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44834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44834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44834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44834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44834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44834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44834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44834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44834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44834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44834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44834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44834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44834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44834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44834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44834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44834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44834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44834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44834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44834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44834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44834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44834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44834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44834</v>
      </c>
      <c r="D853" s="105" t="s">
        <v>529</v>
      </c>
      <c r="E853" s="496">
        <v>14</v>
      </c>
      <c r="F853" s="105" t="s">
        <v>528</v>
      </c>
      <c r="H853" s="105">
        <f>'Справка 6'!Q13</f>
        <v>6271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44834</v>
      </c>
      <c r="D854" s="105" t="s">
        <v>532</v>
      </c>
      <c r="E854" s="496">
        <v>14</v>
      </c>
      <c r="F854" s="105" t="s">
        <v>531</v>
      </c>
      <c r="H854" s="105">
        <f>'Справка 6'!Q14</f>
        <v>652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44834</v>
      </c>
      <c r="D855" s="105" t="s">
        <v>535</v>
      </c>
      <c r="E855" s="496">
        <v>14</v>
      </c>
      <c r="F855" s="105" t="s">
        <v>534</v>
      </c>
      <c r="H855" s="105">
        <f>'Справка 6'!Q15</f>
        <v>34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44834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44834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44834</v>
      </c>
      <c r="D858" s="105" t="s">
        <v>543</v>
      </c>
      <c r="E858" s="496">
        <v>14</v>
      </c>
      <c r="F858" s="105" t="s">
        <v>542</v>
      </c>
      <c r="H858" s="105">
        <f>'Справка 6'!Q18</f>
        <v>945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44834</v>
      </c>
      <c r="D859" s="105" t="s">
        <v>545</v>
      </c>
      <c r="E859" s="496">
        <v>14</v>
      </c>
      <c r="F859" s="105" t="s">
        <v>828</v>
      </c>
      <c r="H859" s="105">
        <f>'Справка 6'!Q19</f>
        <v>9975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44834</v>
      </c>
      <c r="D860" s="105" t="s">
        <v>547</v>
      </c>
      <c r="E860" s="496">
        <v>14</v>
      </c>
      <c r="F860" s="105" t="s">
        <v>546</v>
      </c>
      <c r="H860" s="105">
        <f>'Справка 6'!Q20</f>
        <v>16338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44834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44834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44834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44834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44834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44834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44834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44834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44834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44834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44834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44834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44834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44834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44834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44834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44834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44834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44834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44834</v>
      </c>
      <c r="D880" s="105" t="s">
        <v>583</v>
      </c>
      <c r="E880" s="496">
        <v>14</v>
      </c>
      <c r="F880" s="105" t="s">
        <v>582</v>
      </c>
      <c r="H880" s="105">
        <f>'Справка 6'!Q43</f>
        <v>26313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44834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44834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44834</v>
      </c>
      <c r="D883" s="105" t="s">
        <v>529</v>
      </c>
      <c r="E883" s="496">
        <v>15</v>
      </c>
      <c r="F883" s="105" t="s">
        <v>528</v>
      </c>
      <c r="H883" s="105">
        <f>'Справка 6'!R13</f>
        <v>29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44834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44834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44834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44834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44834</v>
      </c>
      <c r="D888" s="105" t="s">
        <v>543</v>
      </c>
      <c r="E888" s="496">
        <v>15</v>
      </c>
      <c r="F888" s="105" t="s">
        <v>542</v>
      </c>
      <c r="H888" s="105">
        <f>'Справка 6'!R18</f>
        <v>216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44834</v>
      </c>
      <c r="D889" s="105" t="s">
        <v>545</v>
      </c>
      <c r="E889" s="496">
        <v>15</v>
      </c>
      <c r="F889" s="105" t="s">
        <v>828</v>
      </c>
      <c r="H889" s="105">
        <f>'Справка 6'!R19</f>
        <v>257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44834</v>
      </c>
      <c r="D890" s="105" t="s">
        <v>547</v>
      </c>
      <c r="E890" s="496">
        <v>15</v>
      </c>
      <c r="F890" s="105" t="s">
        <v>546</v>
      </c>
      <c r="H890" s="105">
        <f>'Справка 6'!R20</f>
        <v>73897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44834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44834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44834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44834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44834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44834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44834</v>
      </c>
      <c r="D897" s="105" t="s">
        <v>562</v>
      </c>
      <c r="E897" s="496">
        <v>15</v>
      </c>
      <c r="F897" s="105" t="s">
        <v>561</v>
      </c>
      <c r="H897" s="105">
        <f>'Справка 6'!R30</f>
        <v>26934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44834</v>
      </c>
      <c r="D898" s="105" t="s">
        <v>563</v>
      </c>
      <c r="E898" s="496">
        <v>15</v>
      </c>
      <c r="F898" s="105" t="s">
        <v>108</v>
      </c>
      <c r="H898" s="105">
        <f>'Справка 6'!R31</f>
        <v>26934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44834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44834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44834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44834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44834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44834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44834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44834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44834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44834</v>
      </c>
      <c r="D908" s="105" t="s">
        <v>578</v>
      </c>
      <c r="E908" s="496">
        <v>15</v>
      </c>
      <c r="F908" s="105" t="s">
        <v>827</v>
      </c>
      <c r="H908" s="105">
        <f>'Справка 6'!R41</f>
        <v>26934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44834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44834</v>
      </c>
      <c r="D910" s="105" t="s">
        <v>583</v>
      </c>
      <c r="E910" s="496">
        <v>15</v>
      </c>
      <c r="F910" s="105" t="s">
        <v>582</v>
      </c>
      <c r="H910" s="105">
        <f>'Справка 6'!R43</f>
        <v>138855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44834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44834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44834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44834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44834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44834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44834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1661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44834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44834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1661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44834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1661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44834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44834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7329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44834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7312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44834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44834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44834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451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44834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29005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44834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52614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44834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44834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44834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44834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44834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44834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44834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44834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103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44834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44834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44834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44834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103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44834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89502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44834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91163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44834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44834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44834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44834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44834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44834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44834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44834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44834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44834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44834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44834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7329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44834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7312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44834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44834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44834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451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44834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29005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44834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52614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44834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44834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44834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44834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44834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44834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44834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44834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103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44834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44834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44834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44834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103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44834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89502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44834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89502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44834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44834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44834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44834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44834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44834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44834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1661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44834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44834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1661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44834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1661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44834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44834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44834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44834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44834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44834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44834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44834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44834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44834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44834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44834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44834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44834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44834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44834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44834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44834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44834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44834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44834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44834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1661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44834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44834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44834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44834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44834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26672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44834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26672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44834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44834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44834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44834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44834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44834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38423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44834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166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44834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44834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65261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44834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1132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44834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44834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44834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44834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44834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52157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44834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52157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44834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44834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44834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44834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875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44834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44834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875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44834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44834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44834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5524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44834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44834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5433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44834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44834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44834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78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44834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44834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70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44834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44834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44834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934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44834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59491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44834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125884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44834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44834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44834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44834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44834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44834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44834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44834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44834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44834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44834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44834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44834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44834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44834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44834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44834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44834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44834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44834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44834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52157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44834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52157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44834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44834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44834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44834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875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44834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44834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875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44834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44834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44834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5524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44834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44834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5433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44834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44834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44834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78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44834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44834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70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44834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44834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44834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934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44834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59491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44834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59491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44834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44834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44834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44834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44834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26672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44834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26672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44834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44834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44834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44834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44834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44834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38423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44834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166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44834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44834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65261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44834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1132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44834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44834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44834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44834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44834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44834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44834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44834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44834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44834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44834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44834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44834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44834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44834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44834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44834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44834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44834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44834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44834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44834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44834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44834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44834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44834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44834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66393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44834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44834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44834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44834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44834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44834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44834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44834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44834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44834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44834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44834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44834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44834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44834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44834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44834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44834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44834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44834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44834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44834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44834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44834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44834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44834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44834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44834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44834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44834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44834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44834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44834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44834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44834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44834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44834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44834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44834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44834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44834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44834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44834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44834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44834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44834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44834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44834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44834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44834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44834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44834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44834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44834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44834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44834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44834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44834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44834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44834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44834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44834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44834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44834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44834</v>
      </c>
      <c r="D1203" s="105" t="s">
        <v>772</v>
      </c>
      <c r="E1203" s="105">
        <v>1</v>
      </c>
      <c r="F1203" s="105" t="s">
        <v>762</v>
      </c>
      <c r="H1203" s="498">
        <f>'Справка 8'!C20</f>
        <v>1283575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44834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44834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44834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44834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44834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44834</v>
      </c>
      <c r="D1209" s="105" t="s">
        <v>784</v>
      </c>
      <c r="E1209" s="105">
        <v>1</v>
      </c>
      <c r="F1209" s="105" t="s">
        <v>783</v>
      </c>
      <c r="H1209" s="498">
        <f>'Справка 8'!C26</f>
        <v>761690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44834</v>
      </c>
      <c r="D1210" s="105" t="s">
        <v>786</v>
      </c>
      <c r="E1210" s="105">
        <v>1</v>
      </c>
      <c r="F1210" s="105" t="s">
        <v>771</v>
      </c>
      <c r="H1210" s="498">
        <f>'Справка 8'!C27</f>
        <v>2045265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44834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44834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44834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44834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44834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44834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44834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44834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44834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44834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44834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44834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44834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44834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44834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44834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44834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44834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44834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44834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44834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44834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44834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44834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44834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44834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44834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44834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44834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44834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44834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44834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44834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44834</v>
      </c>
      <c r="D1245" s="105" t="s">
        <v>772</v>
      </c>
      <c r="E1245" s="105">
        <v>4</v>
      </c>
      <c r="F1245" s="105" t="s">
        <v>762</v>
      </c>
      <c r="H1245" s="498">
        <f>'Справка 8'!F20</f>
        <v>7827080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44834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44834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44834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44834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44834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44834</v>
      </c>
      <c r="D1251" s="105" t="s">
        <v>784</v>
      </c>
      <c r="E1251" s="105">
        <v>4</v>
      </c>
      <c r="F1251" s="105" t="s">
        <v>783</v>
      </c>
      <c r="H1251" s="498">
        <f>'Справка 8'!F26</f>
        <v>9674796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44834</v>
      </c>
      <c r="D1252" s="105" t="s">
        <v>786</v>
      </c>
      <c r="E1252" s="105">
        <v>4</v>
      </c>
      <c r="F1252" s="105" t="s">
        <v>771</v>
      </c>
      <c r="H1252" s="498">
        <f>'Справка 8'!F27</f>
        <v>17501876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44834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44834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44834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44834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44834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44834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44834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44834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44834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44834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44834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44834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44834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44834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44834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44834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44834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44834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44834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44834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44834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44834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44834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44834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44834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44834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44834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44834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44834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44834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44834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44834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44834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44834</v>
      </c>
      <c r="D1287" s="105" t="s">
        <v>772</v>
      </c>
      <c r="E1287" s="105">
        <v>7</v>
      </c>
      <c r="F1287" s="105" t="s">
        <v>762</v>
      </c>
      <c r="H1287" s="498">
        <f>'Справка 8'!I20</f>
        <v>7827080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44834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44834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44834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44834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44834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44834</v>
      </c>
      <c r="D1293" s="105" t="s">
        <v>784</v>
      </c>
      <c r="E1293" s="105">
        <v>7</v>
      </c>
      <c r="F1293" s="105" t="s">
        <v>783</v>
      </c>
      <c r="H1293" s="498">
        <f>'Справка 8'!I26</f>
        <v>9674796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44834</v>
      </c>
      <c r="D1294" s="105" t="s">
        <v>786</v>
      </c>
      <c r="E1294" s="105">
        <v>7</v>
      </c>
      <c r="F1294" s="105" t="s">
        <v>771</v>
      </c>
      <c r="H1294" s="498">
        <f>'Справка 8'!I27</f>
        <v>17501876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8">
        <f>'Справка 5'!C27</f>
        <v>26924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44834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44834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44834</v>
      </c>
      <c r="D1299" s="105" t="s">
        <v>800</v>
      </c>
      <c r="E1299" s="105">
        <v>1</v>
      </c>
      <c r="F1299" s="105" t="s">
        <v>799</v>
      </c>
      <c r="H1299" s="498">
        <f>'Справка 5'!C78</f>
        <v>17502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44834</v>
      </c>
      <c r="D1300" s="105" t="s">
        <v>802</v>
      </c>
      <c r="E1300" s="105">
        <v>1</v>
      </c>
      <c r="F1300" s="105" t="s">
        <v>791</v>
      </c>
      <c r="H1300" s="498">
        <f>'Справка 5'!C79</f>
        <v>44426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44834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44834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44834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44834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44834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44834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44834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44834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44834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44834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44834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44834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44834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44834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44834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44834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44834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44834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44834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44834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44834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44834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44834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44834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44834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44834</v>
      </c>
      <c r="D1326" s="105" t="s">
        <v>793</v>
      </c>
      <c r="E1326" s="105">
        <v>4</v>
      </c>
      <c r="F1326" s="105" t="s">
        <v>792</v>
      </c>
      <c r="H1326" s="498">
        <f>'Справка 5'!F27</f>
        <v>26924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44834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44834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44834</v>
      </c>
      <c r="D1329" s="105" t="s">
        <v>800</v>
      </c>
      <c r="E1329" s="105">
        <v>4</v>
      </c>
      <c r="F1329" s="105" t="s">
        <v>799</v>
      </c>
      <c r="H1329" s="498">
        <f>'Справка 5'!F78</f>
        <v>17502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44834</v>
      </c>
      <c r="D1330" s="105" t="s">
        <v>802</v>
      </c>
      <c r="E1330" s="105">
        <v>4</v>
      </c>
      <c r="F1330" s="105" t="s">
        <v>791</v>
      </c>
      <c r="H1330" s="498">
        <f>'Справка 5'!F79</f>
        <v>44426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44834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44834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44834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44834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44834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29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6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</v>
      </c>
      <c r="D16" s="196">
        <v>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216</v>
      </c>
      <c r="D19" s="196">
        <v>156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257</v>
      </c>
      <c r="D20" s="598">
        <f>SUM(D12:D19)</f>
        <v>173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73897</v>
      </c>
      <c r="D21" s="477">
        <v>74110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10515</v>
      </c>
      <c r="H22" s="614">
        <f>SUM(H23:H25)</f>
        <v>10437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10515</v>
      </c>
      <c r="H23" s="196">
        <v>10437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47849</v>
      </c>
      <c r="H26" s="598">
        <f>H20+H21+H22</f>
        <v>47771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1388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1388</v>
      </c>
      <c r="H34" s="598">
        <f>H28+H32+H33</f>
        <v>78</v>
      </c>
    </row>
    <row r="35" spans="1:8" ht="15.75">
      <c r="A35" s="89" t="s">
        <v>106</v>
      </c>
      <c r="B35" s="94" t="s">
        <v>107</v>
      </c>
      <c r="C35" s="595">
        <f>SUM(C36:C39)</f>
        <v>26934</v>
      </c>
      <c r="D35" s="596">
        <f>SUM(D36:D39)</f>
        <v>27604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26934</v>
      </c>
      <c r="D36" s="196">
        <v>27604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118217</v>
      </c>
      <c r="H37" s="600">
        <f>H26+H18+H34</f>
        <v>116829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26672</v>
      </c>
      <c r="H45" s="196">
        <v>12560</v>
      </c>
    </row>
    <row r="46" spans="1:13" ht="15.75">
      <c r="A46" s="473" t="s">
        <v>137</v>
      </c>
      <c r="B46" s="96" t="s">
        <v>138</v>
      </c>
      <c r="C46" s="597">
        <f>C35+C40+C45</f>
        <v>26934</v>
      </c>
      <c r="D46" s="598">
        <f>D35+D40+D45</f>
        <v>27604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38423</v>
      </c>
      <c r="H48" s="196">
        <v>38315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166</v>
      </c>
      <c r="H49" s="196">
        <v>125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65261</v>
      </c>
      <c r="H50" s="596">
        <f>SUM(H44:H49)</f>
        <v>51000</v>
      </c>
    </row>
    <row r="51" spans="1:8" ht="15.75">
      <c r="A51" s="89" t="s">
        <v>79</v>
      </c>
      <c r="B51" s="91" t="s">
        <v>155</v>
      </c>
      <c r="C51" s="197">
        <v>1661</v>
      </c>
      <c r="D51" s="196">
        <v>1661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1661</v>
      </c>
      <c r="D52" s="598">
        <f>SUM(D48:D51)</f>
        <v>1661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2103</v>
      </c>
      <c r="H53" s="196">
        <v>3241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1132</v>
      </c>
      <c r="H54" s="196">
        <v>1132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140516</v>
      </c>
      <c r="D56" s="602">
        <f>D20+D21+D22+D28+D33+D46+D52+D54+D55</f>
        <v>141315</v>
      </c>
      <c r="E56" s="100" t="s">
        <v>850</v>
      </c>
      <c r="F56" s="99" t="s">
        <v>172</v>
      </c>
      <c r="G56" s="599">
        <f>G50+G52+G53+G54+G55</f>
        <v>68496</v>
      </c>
      <c r="H56" s="600">
        <f>H50+H52+H53+H54+H55</f>
        <v>55373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52157</v>
      </c>
      <c r="H59" s="196">
        <v>50862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875</v>
      </c>
      <c r="H60" s="196">
        <v>788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5525</v>
      </c>
      <c r="H61" s="596">
        <f>SUM(H62:H68)</f>
        <v>3464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5433</v>
      </c>
      <c r="H64" s="196">
        <v>3205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12</v>
      </c>
    </row>
    <row r="68" spans="1:8" ht="15.75">
      <c r="A68" s="89" t="s">
        <v>206</v>
      </c>
      <c r="B68" s="91" t="s">
        <v>207</v>
      </c>
      <c r="C68" s="197">
        <v>7329</v>
      </c>
      <c r="D68" s="196">
        <v>2647</v>
      </c>
      <c r="E68" s="89" t="s">
        <v>212</v>
      </c>
      <c r="F68" s="93" t="s">
        <v>213</v>
      </c>
      <c r="G68" s="197">
        <v>78</v>
      </c>
      <c r="H68" s="196">
        <v>234</v>
      </c>
    </row>
    <row r="69" spans="1:8" ht="15.75">
      <c r="A69" s="89" t="s">
        <v>210</v>
      </c>
      <c r="B69" s="91" t="s">
        <v>211</v>
      </c>
      <c r="C69" s="197">
        <v>451</v>
      </c>
      <c r="D69" s="196">
        <v>397</v>
      </c>
      <c r="E69" s="201" t="s">
        <v>79</v>
      </c>
      <c r="F69" s="93" t="s">
        <v>216</v>
      </c>
      <c r="G69" s="197">
        <v>934</v>
      </c>
      <c r="H69" s="196">
        <v>886</v>
      </c>
    </row>
    <row r="70" spans="1:8" ht="15.75">
      <c r="A70" s="89" t="s">
        <v>214</v>
      </c>
      <c r="B70" s="91" t="s">
        <v>215</v>
      </c>
      <c r="C70" s="197">
        <v>29005</v>
      </c>
      <c r="D70" s="196">
        <v>28713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52614</v>
      </c>
      <c r="D71" s="196">
        <v>41780</v>
      </c>
      <c r="E71" s="474" t="s">
        <v>47</v>
      </c>
      <c r="F71" s="95" t="s">
        <v>223</v>
      </c>
      <c r="G71" s="597">
        <f>G59+G60+G61+G69+G70</f>
        <v>59491</v>
      </c>
      <c r="H71" s="598">
        <f>H59+H60+H61+H69+H70</f>
        <v>56000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103</v>
      </c>
      <c r="D75" s="196">
        <v>93</v>
      </c>
      <c r="E75" s="485" t="s">
        <v>160</v>
      </c>
      <c r="F75" s="95" t="s">
        <v>233</v>
      </c>
      <c r="G75" s="478">
        <v>1805</v>
      </c>
      <c r="H75" s="479">
        <v>1805</v>
      </c>
    </row>
    <row r="76" spans="1:8" ht="15.75">
      <c r="A76" s="482" t="s">
        <v>77</v>
      </c>
      <c r="B76" s="96" t="s">
        <v>232</v>
      </c>
      <c r="C76" s="597">
        <f>SUM(C68:C75)</f>
        <v>89502</v>
      </c>
      <c r="D76" s="598">
        <f>SUM(D68:D75)</f>
        <v>73630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17502</v>
      </c>
      <c r="D79" s="596">
        <f>SUM(D80:D82)</f>
        <v>14759</v>
      </c>
      <c r="E79" s="205" t="s">
        <v>849</v>
      </c>
      <c r="F79" s="99" t="s">
        <v>241</v>
      </c>
      <c r="G79" s="599">
        <f>G71+G73+G75+G77</f>
        <v>61296</v>
      </c>
      <c r="H79" s="600">
        <f>H71+H73+H75+H77</f>
        <v>57805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17502</v>
      </c>
      <c r="D82" s="196">
        <v>14759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17502</v>
      </c>
      <c r="D85" s="598">
        <f>D84+D83+D79</f>
        <v>14759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479</v>
      </c>
      <c r="D88" s="196">
        <v>278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479</v>
      </c>
      <c r="D92" s="598">
        <f>SUM(D88:D91)</f>
        <v>278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</v>
      </c>
      <c r="D93" s="479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107493</v>
      </c>
      <c r="D94" s="602">
        <f>D65+D76+D85+D92+D93</f>
        <v>88692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248009</v>
      </c>
      <c r="D95" s="604">
        <f>D94+D56</f>
        <v>230007</v>
      </c>
      <c r="E95" s="229" t="s">
        <v>941</v>
      </c>
      <c r="F95" s="489" t="s">
        <v>268</v>
      </c>
      <c r="G95" s="603">
        <f>G37+G40+G56+G79</f>
        <v>248009</v>
      </c>
      <c r="H95" s="604">
        <f>H37+H40+H56+H79</f>
        <v>230007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44862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</v>
      </c>
      <c r="D12" s="317">
        <v>26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1110</v>
      </c>
      <c r="D13" s="317">
        <v>783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513</v>
      </c>
      <c r="D14" s="317">
        <v>564</v>
      </c>
      <c r="E14" s="245" t="s">
        <v>285</v>
      </c>
      <c r="F14" s="240" t="s">
        <v>286</v>
      </c>
      <c r="G14" s="316">
        <v>4946</v>
      </c>
      <c r="H14" s="317">
        <v>4979</v>
      </c>
    </row>
    <row r="15" spans="1:8" ht="15.75">
      <c r="A15" s="194" t="s">
        <v>287</v>
      </c>
      <c r="B15" s="190" t="s">
        <v>288</v>
      </c>
      <c r="C15" s="316">
        <v>308</v>
      </c>
      <c r="D15" s="317">
        <v>311</v>
      </c>
      <c r="E15" s="245" t="s">
        <v>79</v>
      </c>
      <c r="F15" s="240" t="s">
        <v>289</v>
      </c>
      <c r="G15" s="316">
        <v>212</v>
      </c>
      <c r="H15" s="317">
        <v>43</v>
      </c>
    </row>
    <row r="16" spans="1:8" ht="15.75">
      <c r="A16" s="194" t="s">
        <v>290</v>
      </c>
      <c r="B16" s="190" t="s">
        <v>291</v>
      </c>
      <c r="C16" s="316">
        <v>51</v>
      </c>
      <c r="D16" s="317">
        <v>52</v>
      </c>
      <c r="E16" s="236" t="s">
        <v>52</v>
      </c>
      <c r="F16" s="264" t="s">
        <v>292</v>
      </c>
      <c r="G16" s="628">
        <f>SUM(G12:G15)</f>
        <v>5158</v>
      </c>
      <c r="H16" s="629">
        <f>SUM(H12:H15)</f>
        <v>5022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331</v>
      </c>
      <c r="D19" s="317">
        <v>138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2338</v>
      </c>
      <c r="D22" s="629">
        <f>SUM(D12:D18)+D19</f>
        <v>1874</v>
      </c>
      <c r="E22" s="194" t="s">
        <v>309</v>
      </c>
      <c r="F22" s="237" t="s">
        <v>310</v>
      </c>
      <c r="G22" s="316">
        <v>866</v>
      </c>
      <c r="H22" s="317">
        <v>991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130</v>
      </c>
      <c r="H24" s="317">
        <v>15</v>
      </c>
    </row>
    <row r="25" spans="1:8" ht="31.5">
      <c r="A25" s="194" t="s">
        <v>316</v>
      </c>
      <c r="B25" s="237" t="s">
        <v>317</v>
      </c>
      <c r="C25" s="316">
        <v>2330</v>
      </c>
      <c r="D25" s="317">
        <v>1895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17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996</v>
      </c>
      <c r="H27" s="629">
        <f>SUM(H22:H26)</f>
        <v>1006</v>
      </c>
    </row>
    <row r="28" spans="1:8" ht="15.75">
      <c r="A28" s="194" t="s">
        <v>79</v>
      </c>
      <c r="B28" s="237" t="s">
        <v>327</v>
      </c>
      <c r="C28" s="316">
        <v>81</v>
      </c>
      <c r="D28" s="317">
        <v>83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2428</v>
      </c>
      <c r="D29" s="629">
        <f>SUM(D25:D28)</f>
        <v>1978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4766</v>
      </c>
      <c r="D31" s="635">
        <f>D29+D22</f>
        <v>3852</v>
      </c>
      <c r="E31" s="251" t="s">
        <v>824</v>
      </c>
      <c r="F31" s="266" t="s">
        <v>331</v>
      </c>
      <c r="G31" s="253">
        <f>G16+G18+G27</f>
        <v>6154</v>
      </c>
      <c r="H31" s="254">
        <f>H16+H18+H27</f>
        <v>6028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1388</v>
      </c>
      <c r="D33" s="244">
        <f>IF((H31-D31)&gt;0,H31-D31,0)</f>
        <v>2176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4766</v>
      </c>
      <c r="D36" s="637">
        <f>D31-D34+D35</f>
        <v>3852</v>
      </c>
      <c r="E36" s="262" t="s">
        <v>346</v>
      </c>
      <c r="F36" s="256" t="s">
        <v>347</v>
      </c>
      <c r="G36" s="267">
        <f>G35-G34+G31</f>
        <v>6154</v>
      </c>
      <c r="H36" s="268">
        <f>H35-H34+H31</f>
        <v>6028</v>
      </c>
    </row>
    <row r="37" spans="1:8" ht="15.75">
      <c r="A37" s="261" t="s">
        <v>348</v>
      </c>
      <c r="B37" s="231" t="s">
        <v>349</v>
      </c>
      <c r="C37" s="634">
        <f>IF((G36-C36)&gt;0,G36-C36,0)</f>
        <v>1388</v>
      </c>
      <c r="D37" s="635">
        <f>IF((H36-D36)&gt;0,H36-D36,0)</f>
        <v>2176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1388</v>
      </c>
      <c r="D42" s="244">
        <f>+IF((H36-D36-D38)&gt;0,H36-D36-D38,0)</f>
        <v>2176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1388</v>
      </c>
      <c r="D44" s="268">
        <f>IF(H42=0,IF(D42-D43&gt;0,D42-D43+H43,0),IF(H42-H43&lt;0,H43-H42+D42,0))</f>
        <v>2176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6154</v>
      </c>
      <c r="D45" s="631">
        <f>D36+D38+D42</f>
        <v>6028</v>
      </c>
      <c r="E45" s="270" t="s">
        <v>373</v>
      </c>
      <c r="F45" s="272" t="s">
        <v>374</v>
      </c>
      <c r="G45" s="630">
        <f>G42+G36</f>
        <v>6154</v>
      </c>
      <c r="H45" s="631">
        <f>H42+H36</f>
        <v>6028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44862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4341</v>
      </c>
      <c r="D11" s="196">
        <v>6043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-4198</v>
      </c>
      <c r="D12" s="196">
        <v>-2606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-345</v>
      </c>
      <c r="D14" s="196">
        <v>-353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-1006</v>
      </c>
      <c r="D15" s="196">
        <v>-1109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-49</v>
      </c>
      <c r="D16" s="196">
        <v>-137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-1290</v>
      </c>
      <c r="D21" s="659">
        <f>SUM(D11:D20)</f>
        <v>1838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-4796</v>
      </c>
      <c r="D25" s="196">
        <v>-34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125</v>
      </c>
      <c r="D27" s="196">
        <v>924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-10152</v>
      </c>
      <c r="D28" s="196">
        <v>-1859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3341</v>
      </c>
      <c r="D29" s="196">
        <v>2082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-11694</v>
      </c>
      <c r="D33" s="659">
        <f>SUM(D23:D32)</f>
        <v>1121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17000</v>
      </c>
      <c r="D37" s="196">
        <v>37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-1550</v>
      </c>
      <c r="D38" s="196">
        <v>-864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-75</v>
      </c>
      <c r="D39" s="196">
        <v>-84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-2109</v>
      </c>
      <c r="D40" s="196">
        <v>-2530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-81</v>
      </c>
      <c r="D42" s="196">
        <v>-45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13185</v>
      </c>
      <c r="D43" s="661">
        <f>SUM(D35:D42)</f>
        <v>-3486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201</v>
      </c>
      <c r="D44" s="307">
        <f>D43+D33+D21</f>
        <v>-527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704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479</v>
      </c>
      <c r="D46" s="311">
        <f>D45+D44</f>
        <v>177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479</v>
      </c>
      <c r="D47" s="298">
        <v>177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44862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10437</v>
      </c>
      <c r="G13" s="584">
        <f>'1-Баланс'!H24</f>
        <v>0</v>
      </c>
      <c r="H13" s="585"/>
      <c r="I13" s="584">
        <f>'1-Баланс'!H29+'1-Баланс'!H32</f>
        <v>78</v>
      </c>
      <c r="J13" s="584">
        <f>'1-Баланс'!H30+'1-Баланс'!H33</f>
        <v>0</v>
      </c>
      <c r="K13" s="585"/>
      <c r="L13" s="584">
        <f>SUM(C13:K13)</f>
        <v>116829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10437</v>
      </c>
      <c r="G17" s="653">
        <f t="shared" si="2"/>
        <v>0</v>
      </c>
      <c r="H17" s="653">
        <f t="shared" si="2"/>
        <v>0</v>
      </c>
      <c r="I17" s="653">
        <f t="shared" si="2"/>
        <v>78</v>
      </c>
      <c r="J17" s="653">
        <f t="shared" si="2"/>
        <v>0</v>
      </c>
      <c r="K17" s="653">
        <f t="shared" si="2"/>
        <v>0</v>
      </c>
      <c r="L17" s="584">
        <f t="shared" si="1"/>
        <v>116829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1388</v>
      </c>
      <c r="J18" s="584">
        <f>+'1-Баланс'!G33</f>
        <v>0</v>
      </c>
      <c r="K18" s="585"/>
      <c r="L18" s="584">
        <f t="shared" si="1"/>
        <v>1388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78</v>
      </c>
      <c r="G19" s="168">
        <f t="shared" si="3"/>
        <v>0</v>
      </c>
      <c r="H19" s="168">
        <f t="shared" si="3"/>
        <v>0</v>
      </c>
      <c r="I19" s="168">
        <f t="shared" si="3"/>
        <v>-78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78</v>
      </c>
      <c r="G21" s="316"/>
      <c r="H21" s="316"/>
      <c r="I21" s="316">
        <v>-78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10515</v>
      </c>
      <c r="G31" s="653">
        <f t="shared" si="6"/>
        <v>0</v>
      </c>
      <c r="H31" s="653">
        <f t="shared" si="6"/>
        <v>0</v>
      </c>
      <c r="I31" s="653">
        <f t="shared" si="6"/>
        <v>1388</v>
      </c>
      <c r="J31" s="653">
        <f t="shared" si="6"/>
        <v>0</v>
      </c>
      <c r="K31" s="653">
        <f t="shared" si="6"/>
        <v>0</v>
      </c>
      <c r="L31" s="584">
        <f t="shared" si="1"/>
        <v>118217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10515</v>
      </c>
      <c r="G34" s="587">
        <f t="shared" si="7"/>
        <v>0</v>
      </c>
      <c r="H34" s="587">
        <f t="shared" si="7"/>
        <v>0</v>
      </c>
      <c r="I34" s="587">
        <f t="shared" si="7"/>
        <v>1388</v>
      </c>
      <c r="J34" s="587">
        <f t="shared" si="7"/>
        <v>0</v>
      </c>
      <c r="K34" s="587">
        <f t="shared" si="7"/>
        <v>0</v>
      </c>
      <c r="L34" s="651">
        <f t="shared" si="1"/>
        <v>118217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44862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">
      <selection activeCell="C67" sqref="C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1004</v>
      </c>
      <c r="B13" s="679"/>
      <c r="C13" s="92">
        <v>8044</v>
      </c>
      <c r="D13" s="92">
        <v>81</v>
      </c>
      <c r="E13" s="92"/>
      <c r="F13" s="469">
        <f aca="true" t="shared" si="0" ref="F13:F26">C13-E13</f>
        <v>8044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26924</v>
      </c>
      <c r="D27" s="472"/>
      <c r="E27" s="472">
        <f>SUM(E12:E26)</f>
        <v>0</v>
      </c>
      <c r="F27" s="472">
        <f>SUM(F12:F26)</f>
        <v>26924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1002</v>
      </c>
      <c r="B65" s="679"/>
      <c r="C65" s="92">
        <v>9675</v>
      </c>
      <c r="D65" s="92"/>
      <c r="E65" s="92"/>
      <c r="F65" s="469">
        <f t="shared" si="3"/>
        <v>9675</v>
      </c>
    </row>
    <row r="66" spans="1:6" ht="15.75">
      <c r="A66" s="678" t="s">
        <v>1003</v>
      </c>
      <c r="B66" s="679"/>
      <c r="C66" s="92">
        <v>6193</v>
      </c>
      <c r="D66" s="92"/>
      <c r="E66" s="92"/>
      <c r="F66" s="469">
        <f t="shared" si="3"/>
        <v>6193</v>
      </c>
    </row>
    <row r="67" spans="1:6" ht="15.75">
      <c r="A67" s="678" t="s">
        <v>1005</v>
      </c>
      <c r="B67" s="679"/>
      <c r="C67" s="92">
        <v>602</v>
      </c>
      <c r="D67" s="92"/>
      <c r="E67" s="92"/>
      <c r="F67" s="469">
        <f t="shared" si="3"/>
        <v>602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17502</v>
      </c>
      <c r="D78" s="472"/>
      <c r="E78" s="472">
        <f>SUM(E63:E77)</f>
        <v>0</v>
      </c>
      <c r="F78" s="472">
        <f>SUM(F63:F77)</f>
        <v>17502</v>
      </c>
    </row>
    <row r="79" spans="1:6" ht="15.75">
      <c r="A79" s="513" t="s">
        <v>801</v>
      </c>
      <c r="B79" s="510" t="s">
        <v>802</v>
      </c>
      <c r="C79" s="472">
        <f>C78+C61+C44+C27</f>
        <v>44426</v>
      </c>
      <c r="D79" s="472"/>
      <c r="E79" s="472">
        <f>E78+E61+E44+E27</f>
        <v>0</v>
      </c>
      <c r="F79" s="472">
        <f>F78+F61+F44+F27</f>
        <v>44426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44862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6271</v>
      </c>
      <c r="E13" s="328">
        <v>29</v>
      </c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6266</v>
      </c>
      <c r="L13" s="328">
        <v>5</v>
      </c>
      <c r="M13" s="328"/>
      <c r="N13" s="329">
        <f t="shared" si="4"/>
        <v>6271</v>
      </c>
      <c r="O13" s="328"/>
      <c r="P13" s="328"/>
      <c r="Q13" s="329">
        <f t="shared" si="0"/>
        <v>6271</v>
      </c>
      <c r="R13" s="340">
        <f t="shared" si="1"/>
        <v>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655</v>
      </c>
      <c r="E14" s="328">
        <v>4</v>
      </c>
      <c r="F14" s="328"/>
      <c r="G14" s="329">
        <f t="shared" si="2"/>
        <v>659</v>
      </c>
      <c r="H14" s="328"/>
      <c r="I14" s="328"/>
      <c r="J14" s="329">
        <f t="shared" si="3"/>
        <v>659</v>
      </c>
      <c r="K14" s="328">
        <v>649</v>
      </c>
      <c r="L14" s="328">
        <v>3</v>
      </c>
      <c r="M14" s="328"/>
      <c r="N14" s="329">
        <f t="shared" si="4"/>
        <v>652</v>
      </c>
      <c r="O14" s="328"/>
      <c r="P14" s="328"/>
      <c r="Q14" s="329">
        <f t="shared" si="0"/>
        <v>652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33</v>
      </c>
      <c r="L15" s="328">
        <v>1</v>
      </c>
      <c r="M15" s="328"/>
      <c r="N15" s="329">
        <f t="shared" si="4"/>
        <v>34</v>
      </c>
      <c r="O15" s="328"/>
      <c r="P15" s="328"/>
      <c r="Q15" s="329">
        <f t="shared" si="0"/>
        <v>34</v>
      </c>
      <c r="R15" s="340">
        <f t="shared" si="1"/>
        <v>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1029</v>
      </c>
      <c r="E18" s="328">
        <v>132</v>
      </c>
      <c r="F18" s="328"/>
      <c r="G18" s="329">
        <f t="shared" si="2"/>
        <v>1161</v>
      </c>
      <c r="H18" s="328"/>
      <c r="I18" s="328"/>
      <c r="J18" s="329">
        <f t="shared" si="3"/>
        <v>1161</v>
      </c>
      <c r="K18" s="328">
        <v>873</v>
      </c>
      <c r="L18" s="328">
        <v>72</v>
      </c>
      <c r="M18" s="328"/>
      <c r="N18" s="329">
        <f t="shared" si="4"/>
        <v>945</v>
      </c>
      <c r="O18" s="328"/>
      <c r="P18" s="328"/>
      <c r="Q18" s="329">
        <f t="shared" si="0"/>
        <v>945</v>
      </c>
      <c r="R18" s="340">
        <f t="shared" si="1"/>
        <v>216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10067</v>
      </c>
      <c r="E19" s="330">
        <f>SUM(E11:E18)</f>
        <v>165</v>
      </c>
      <c r="F19" s="330">
        <f>SUM(F11:F18)</f>
        <v>0</v>
      </c>
      <c r="G19" s="329">
        <f t="shared" si="2"/>
        <v>10232</v>
      </c>
      <c r="H19" s="330">
        <f>SUM(H11:H18)</f>
        <v>0</v>
      </c>
      <c r="I19" s="330">
        <f>SUM(I11:I18)</f>
        <v>0</v>
      </c>
      <c r="J19" s="329">
        <f t="shared" si="3"/>
        <v>10232</v>
      </c>
      <c r="K19" s="330">
        <f>SUM(K11:K18)</f>
        <v>9894</v>
      </c>
      <c r="L19" s="330">
        <f>SUM(L11:L18)</f>
        <v>81</v>
      </c>
      <c r="M19" s="330">
        <f>SUM(M11:M18)</f>
        <v>0</v>
      </c>
      <c r="N19" s="329">
        <f t="shared" si="4"/>
        <v>9975</v>
      </c>
      <c r="O19" s="330">
        <f>SUM(O11:O18)</f>
        <v>0</v>
      </c>
      <c r="P19" s="330">
        <f>SUM(P11:P18)</f>
        <v>0</v>
      </c>
      <c r="Q19" s="329">
        <f t="shared" si="0"/>
        <v>9975</v>
      </c>
      <c r="R19" s="340">
        <f t="shared" si="1"/>
        <v>257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90016</v>
      </c>
      <c r="E20" s="328">
        <v>219</v>
      </c>
      <c r="F20" s="328"/>
      <c r="G20" s="329">
        <f t="shared" si="2"/>
        <v>90235</v>
      </c>
      <c r="H20" s="328"/>
      <c r="I20" s="328"/>
      <c r="J20" s="329">
        <f t="shared" si="3"/>
        <v>90235</v>
      </c>
      <c r="K20" s="328">
        <v>15906</v>
      </c>
      <c r="L20" s="328">
        <v>432</v>
      </c>
      <c r="M20" s="328"/>
      <c r="N20" s="329">
        <f t="shared" si="4"/>
        <v>16338</v>
      </c>
      <c r="O20" s="328"/>
      <c r="P20" s="328"/>
      <c r="Q20" s="329">
        <f t="shared" si="0"/>
        <v>16338</v>
      </c>
      <c r="R20" s="340">
        <f t="shared" si="1"/>
        <v>73897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27604</v>
      </c>
      <c r="E30" s="335">
        <f aca="true" t="shared" si="6" ref="E30:P30">SUM(E31:E34)</f>
        <v>0</v>
      </c>
      <c r="F30" s="335">
        <f t="shared" si="6"/>
        <v>670</v>
      </c>
      <c r="G30" s="336">
        <f t="shared" si="2"/>
        <v>26934</v>
      </c>
      <c r="H30" s="335">
        <f t="shared" si="6"/>
        <v>0</v>
      </c>
      <c r="I30" s="335">
        <f t="shared" si="6"/>
        <v>0</v>
      </c>
      <c r="J30" s="336">
        <f t="shared" si="3"/>
        <v>26934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26934</v>
      </c>
    </row>
    <row r="31" spans="1:18" ht="15.75">
      <c r="A31" s="339"/>
      <c r="B31" s="321" t="s">
        <v>108</v>
      </c>
      <c r="C31" s="152" t="s">
        <v>563</v>
      </c>
      <c r="D31" s="328">
        <v>27604</v>
      </c>
      <c r="E31" s="328"/>
      <c r="F31" s="328">
        <v>670</v>
      </c>
      <c r="G31" s="329">
        <f t="shared" si="2"/>
        <v>26934</v>
      </c>
      <c r="H31" s="328"/>
      <c r="I31" s="328"/>
      <c r="J31" s="329">
        <f t="shared" si="3"/>
        <v>26934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26934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27604</v>
      </c>
      <c r="E41" s="330">
        <f aca="true" t="shared" si="10" ref="E41:P41">E30+E35+E40</f>
        <v>0</v>
      </c>
      <c r="F41" s="330">
        <f t="shared" si="10"/>
        <v>670</v>
      </c>
      <c r="G41" s="329">
        <f t="shared" si="2"/>
        <v>26934</v>
      </c>
      <c r="H41" s="330">
        <f t="shared" si="10"/>
        <v>0</v>
      </c>
      <c r="I41" s="330">
        <f t="shared" si="10"/>
        <v>0</v>
      </c>
      <c r="J41" s="329">
        <f t="shared" si="3"/>
        <v>26934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26934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165454</v>
      </c>
      <c r="E43" s="349">
        <f>E19+E20+E22+E28+E41+E42</f>
        <v>384</v>
      </c>
      <c r="F43" s="349">
        <f aca="true" t="shared" si="11" ref="F43:R43">F19+F20+F22+F28+F41+F42</f>
        <v>670</v>
      </c>
      <c r="G43" s="349">
        <f t="shared" si="11"/>
        <v>165168</v>
      </c>
      <c r="H43" s="349">
        <f t="shared" si="11"/>
        <v>0</v>
      </c>
      <c r="I43" s="349">
        <f t="shared" si="11"/>
        <v>0</v>
      </c>
      <c r="J43" s="349">
        <f t="shared" si="11"/>
        <v>165168</v>
      </c>
      <c r="K43" s="349">
        <f t="shared" si="11"/>
        <v>25800</v>
      </c>
      <c r="L43" s="349">
        <f t="shared" si="11"/>
        <v>513</v>
      </c>
      <c r="M43" s="349">
        <f t="shared" si="11"/>
        <v>0</v>
      </c>
      <c r="N43" s="349">
        <f t="shared" si="11"/>
        <v>26313</v>
      </c>
      <c r="O43" s="349">
        <f t="shared" si="11"/>
        <v>0</v>
      </c>
      <c r="P43" s="349">
        <f t="shared" si="11"/>
        <v>0</v>
      </c>
      <c r="Q43" s="349">
        <f t="shared" si="11"/>
        <v>26313</v>
      </c>
      <c r="R43" s="350">
        <f t="shared" si="11"/>
        <v>138855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44862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1661</v>
      </c>
      <c r="D18" s="362">
        <f>+D19+D20</f>
        <v>0</v>
      </c>
      <c r="E18" s="369">
        <f t="shared" si="0"/>
        <v>1661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1661</v>
      </c>
      <c r="D20" s="368"/>
      <c r="E20" s="369">
        <f t="shared" si="0"/>
        <v>1661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1661</v>
      </c>
      <c r="D21" s="440">
        <f>D13+D17+D18</f>
        <v>0</v>
      </c>
      <c r="E21" s="441">
        <f>E13+E17+E18</f>
        <v>1661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7329</v>
      </c>
      <c r="D26" s="362">
        <f>SUM(D27:D29)</f>
        <v>7329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7312</v>
      </c>
      <c r="D27" s="368">
        <v>7312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</v>
      </c>
      <c r="D29" s="368">
        <v>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451</v>
      </c>
      <c r="D30" s="368">
        <v>451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29005</v>
      </c>
      <c r="D31" s="368">
        <v>29005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52614</v>
      </c>
      <c r="D32" s="368">
        <v>52614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103</v>
      </c>
      <c r="D40" s="362">
        <f>SUM(D41:D44)</f>
        <v>103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103</v>
      </c>
      <c r="D44" s="368">
        <v>103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89502</v>
      </c>
      <c r="D45" s="438">
        <f>D26+D30+D31+D33+D32+D34+D35+D40</f>
        <v>89502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91163</v>
      </c>
      <c r="D46" s="444">
        <f>D45+D23+D21+D11</f>
        <v>89502</v>
      </c>
      <c r="E46" s="445">
        <f>E45+E23+E21+E11</f>
        <v>1661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26672</v>
      </c>
      <c r="D58" s="138">
        <f>D59+D61</f>
        <v>0</v>
      </c>
      <c r="E58" s="136">
        <f t="shared" si="1"/>
        <v>26672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26672</v>
      </c>
      <c r="D59" s="197"/>
      <c r="E59" s="136">
        <f t="shared" si="1"/>
        <v>26672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38423</v>
      </c>
      <c r="D65" s="197"/>
      <c r="E65" s="136">
        <f t="shared" si="1"/>
        <v>38423</v>
      </c>
      <c r="F65" s="196"/>
    </row>
    <row r="66" spans="1:6" ht="15.75">
      <c r="A66" s="370" t="s">
        <v>682</v>
      </c>
      <c r="B66" s="135" t="s">
        <v>683</v>
      </c>
      <c r="C66" s="197">
        <v>166</v>
      </c>
      <c r="D66" s="197"/>
      <c r="E66" s="136">
        <f t="shared" si="1"/>
        <v>166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65261</v>
      </c>
      <c r="D68" s="435">
        <f>D54+D58+D63+D64+D65+D66</f>
        <v>0</v>
      </c>
      <c r="E68" s="436">
        <f t="shared" si="1"/>
        <v>65261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1132</v>
      </c>
      <c r="D70" s="197"/>
      <c r="E70" s="136">
        <f t="shared" si="1"/>
        <v>1132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52157</v>
      </c>
      <c r="D77" s="138">
        <f>D78+D80</f>
        <v>52157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52157</v>
      </c>
      <c r="D78" s="197">
        <v>52157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875</v>
      </c>
      <c r="D82" s="138">
        <f>SUM(D83:D86)</f>
        <v>875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875</v>
      </c>
      <c r="D84" s="197">
        <v>875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5524</v>
      </c>
      <c r="D87" s="134">
        <f>SUM(D88:D92)+D96</f>
        <v>5524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5433</v>
      </c>
      <c r="D89" s="197">
        <v>5433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78</v>
      </c>
      <c r="D92" s="138">
        <f>SUM(D93:D95)</f>
        <v>78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70</v>
      </c>
      <c r="D94" s="197">
        <v>70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934</v>
      </c>
      <c r="D97" s="197">
        <v>934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59491</v>
      </c>
      <c r="D98" s="433">
        <f>D87+D82+D77+D73+D97</f>
        <v>59491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125884</v>
      </c>
      <c r="D99" s="427">
        <f>D98+D70+D68</f>
        <v>59491</v>
      </c>
      <c r="E99" s="427">
        <f>E98+E70+E68</f>
        <v>66393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44862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1283575</v>
      </c>
      <c r="D20" s="449"/>
      <c r="E20" s="449"/>
      <c r="F20" s="449">
        <v>7827080</v>
      </c>
      <c r="G20" s="449"/>
      <c r="H20" s="449"/>
      <c r="I20" s="450">
        <f t="shared" si="0"/>
        <v>7827080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761690</v>
      </c>
      <c r="D26" s="449"/>
      <c r="E26" s="449"/>
      <c r="F26" s="449">
        <v>9674796</v>
      </c>
      <c r="G26" s="449"/>
      <c r="H26" s="449"/>
      <c r="I26" s="450">
        <f t="shared" si="0"/>
        <v>9674796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2045265</v>
      </c>
      <c r="D27" s="456">
        <f t="shared" si="2"/>
        <v>0</v>
      </c>
      <c r="E27" s="456">
        <f t="shared" si="2"/>
        <v>0</v>
      </c>
      <c r="F27" s="456">
        <f t="shared" si="2"/>
        <v>17501876</v>
      </c>
      <c r="G27" s="456">
        <f t="shared" si="2"/>
        <v>0</v>
      </c>
      <c r="H27" s="456">
        <f t="shared" si="2"/>
        <v>0</v>
      </c>
      <c r="I27" s="457">
        <f t="shared" si="0"/>
        <v>17501876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44862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2022-10-28T15:15:46Z</dcterms:modified>
  <cp:category/>
  <cp:version/>
  <cp:contentType/>
  <cp:contentStatus/>
</cp:coreProperties>
</file>